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白木用\ホームページ\電子スコアブック９新\"/>
    </mc:Choice>
  </mc:AlternateContent>
  <xr:revisionPtr revIDLastSave="0" documentId="13_ncr:1_{303EB652-1625-4A05-875A-7342A12C9938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入力" sheetId="27" r:id="rId1"/>
    <sheet name="リストデーター" sheetId="22" r:id="rId2"/>
    <sheet name="通年成績ラインアップ" sheetId="14" r:id="rId3"/>
    <sheet name="通年集約表" sheetId="23" r:id="rId4"/>
    <sheet name="チーム別ラインアップ" sheetId="24" r:id="rId5"/>
    <sheet name="チーム別集約表" sheetId="28" r:id="rId6"/>
    <sheet name="打撃成績" sheetId="21" r:id="rId7"/>
    <sheet name="データー" sheetId="20" r:id="rId8"/>
  </sheets>
  <definedNames>
    <definedName name="_xlnm._FilterDatabase" localSheetId="5" hidden="1">チーム別集約表!$E$8:$AG$43</definedName>
    <definedName name="_xlnm._FilterDatabase" localSheetId="3" hidden="1">通年集約表!$E$8:$AG$43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28" l="1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E5" i="28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E5" i="23"/>
  <c r="E38" i="14" l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D6" i="27" l="1"/>
  <c r="D7" i="27" s="1"/>
  <c r="D8" i="27" l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E1" i="24" l="1"/>
  <c r="E19" i="24"/>
  <c r="E38" i="24" s="1"/>
  <c r="E18" i="24"/>
  <c r="E37" i="24" s="1"/>
  <c r="E17" i="24"/>
  <c r="E36" i="24" s="1"/>
  <c r="E16" i="24"/>
  <c r="E35" i="24" s="1"/>
  <c r="E15" i="24"/>
  <c r="E34" i="24" s="1"/>
  <c r="E14" i="24"/>
  <c r="E33" i="24" s="1"/>
  <c r="E13" i="24"/>
  <c r="E32" i="24" s="1"/>
  <c r="E12" i="24"/>
  <c r="E31" i="24" s="1"/>
  <c r="E11" i="24"/>
  <c r="E30" i="24" s="1"/>
  <c r="E10" i="24"/>
  <c r="E29" i="24" s="1"/>
  <c r="E9" i="24"/>
  <c r="E28" i="24" s="1"/>
  <c r="E8" i="24"/>
  <c r="E27" i="24" s="1"/>
  <c r="E7" i="24"/>
  <c r="E26" i="24" s="1"/>
  <c r="E6" i="24"/>
  <c r="E25" i="24" s="1"/>
  <c r="E5" i="2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24" i="24" l="1"/>
  <c r="S13" i="24" l="1"/>
  <c r="R13" i="24"/>
  <c r="Q13" i="24"/>
  <c r="P13" i="24"/>
  <c r="S12" i="24"/>
  <c r="R12" i="24"/>
  <c r="Q12" i="24"/>
  <c r="P12" i="24"/>
  <c r="S11" i="24"/>
  <c r="R11" i="24"/>
  <c r="Q11" i="24"/>
  <c r="P11" i="24"/>
  <c r="S10" i="24"/>
  <c r="R10" i="24"/>
  <c r="Q10" i="24"/>
  <c r="P10" i="24"/>
  <c r="S9" i="24"/>
  <c r="R9" i="24"/>
  <c r="Q9" i="24"/>
  <c r="P9" i="24"/>
  <c r="S8" i="24"/>
  <c r="R8" i="24"/>
  <c r="Q8" i="24"/>
  <c r="P8" i="24"/>
  <c r="S7" i="24"/>
  <c r="R7" i="24"/>
  <c r="Q7" i="24"/>
  <c r="P7" i="24"/>
  <c r="S6" i="24"/>
  <c r="R6" i="24"/>
  <c r="Q6" i="24"/>
  <c r="P6" i="24"/>
  <c r="S5" i="24"/>
  <c r="R5" i="24"/>
  <c r="Q5" i="24"/>
  <c r="P5" i="24"/>
  <c r="D7" i="28" l="1"/>
  <c r="AF222" i="28"/>
  <c r="AE222" i="28"/>
  <c r="AD222" i="28"/>
  <c r="AC222" i="28"/>
  <c r="AC225" i="28" s="1"/>
  <c r="V222" i="28"/>
  <c r="U222" i="28"/>
  <c r="T222" i="28"/>
  <c r="S222" i="28"/>
  <c r="AF221" i="28"/>
  <c r="AE221" i="28"/>
  <c r="AD221" i="28"/>
  <c r="AC221" i="28"/>
  <c r="V205" i="28"/>
  <c r="V215" i="28" s="1"/>
  <c r="AF215" i="28" s="1"/>
  <c r="U205" i="28"/>
  <c r="T205" i="28"/>
  <c r="S205" i="28"/>
  <c r="AF204" i="28"/>
  <c r="AE204" i="28"/>
  <c r="AD204" i="28"/>
  <c r="AC204" i="28"/>
  <c r="AF188" i="28"/>
  <c r="AE188" i="28"/>
  <c r="AD188" i="28"/>
  <c r="AC188" i="28"/>
  <c r="V188" i="28"/>
  <c r="U188" i="28"/>
  <c r="U194" i="28" s="1"/>
  <c r="AE194" i="28" s="1"/>
  <c r="T188" i="28"/>
  <c r="S188" i="28"/>
  <c r="AF187" i="28"/>
  <c r="AE187" i="28"/>
  <c r="AD187" i="28"/>
  <c r="AC187" i="28"/>
  <c r="V171" i="28"/>
  <c r="U171" i="28"/>
  <c r="U178" i="28" s="1"/>
  <c r="AE178" i="28" s="1"/>
  <c r="T171" i="28"/>
  <c r="S171" i="28"/>
  <c r="AF170" i="28"/>
  <c r="AE170" i="28"/>
  <c r="AD170" i="28"/>
  <c r="AC170" i="28"/>
  <c r="V163" i="28"/>
  <c r="AF163" i="28" s="1"/>
  <c r="V157" i="28"/>
  <c r="AF157" i="28" s="1"/>
  <c r="AF154" i="28"/>
  <c r="AE154" i="28"/>
  <c r="AD154" i="28"/>
  <c r="AC154" i="28"/>
  <c r="V154" i="28"/>
  <c r="V161" i="28" s="1"/>
  <c r="AF161" i="28" s="1"/>
  <c r="U154" i="28"/>
  <c r="T154" i="28"/>
  <c r="S154" i="28"/>
  <c r="AF153" i="28"/>
  <c r="AE153" i="28"/>
  <c r="AD153" i="28"/>
  <c r="AC153" i="28"/>
  <c r="V142" i="28"/>
  <c r="AF142" i="28" s="1"/>
  <c r="AF137" i="28"/>
  <c r="AE137" i="28"/>
  <c r="AD137" i="28"/>
  <c r="AC137" i="28"/>
  <c r="V137" i="28"/>
  <c r="V148" i="28" s="1"/>
  <c r="AF148" i="28" s="1"/>
  <c r="U137" i="28"/>
  <c r="T137" i="28"/>
  <c r="S137" i="28"/>
  <c r="AF136" i="28"/>
  <c r="AE136" i="28"/>
  <c r="AD136" i="28"/>
  <c r="AC136" i="28"/>
  <c r="AF120" i="28"/>
  <c r="AE120" i="28"/>
  <c r="AD120" i="28"/>
  <c r="AC120" i="28"/>
  <c r="V120" i="28"/>
  <c r="V122" i="28" s="1"/>
  <c r="AF122" i="28" s="1"/>
  <c r="U120" i="28"/>
  <c r="T120" i="28"/>
  <c r="AD119" i="28" s="1"/>
  <c r="S120" i="28"/>
  <c r="AF119" i="28"/>
  <c r="AE119" i="28"/>
  <c r="AC119" i="28"/>
  <c r="AF103" i="28"/>
  <c r="AE103" i="28"/>
  <c r="AD103" i="28"/>
  <c r="AC103" i="28"/>
  <c r="V103" i="28"/>
  <c r="V109" i="28" s="1"/>
  <c r="AF109" i="28" s="1"/>
  <c r="U103" i="28"/>
  <c r="U113" i="28" s="1"/>
  <c r="AE113" i="28" s="1"/>
  <c r="T103" i="28"/>
  <c r="S103" i="28"/>
  <c r="AF102" i="28"/>
  <c r="AD102" i="28"/>
  <c r="AC102" i="28"/>
  <c r="AF86" i="28"/>
  <c r="AE86" i="28"/>
  <c r="AD86" i="28"/>
  <c r="AC86" i="28"/>
  <c r="V86" i="28"/>
  <c r="U86" i="28"/>
  <c r="T86" i="28"/>
  <c r="S86" i="28"/>
  <c r="AF85" i="28"/>
  <c r="AE85" i="28"/>
  <c r="AD85" i="28"/>
  <c r="AC85" i="28"/>
  <c r="F65" i="28"/>
  <c r="F64" i="28"/>
  <c r="F63" i="28"/>
  <c r="F62" i="28"/>
  <c r="F61" i="28"/>
  <c r="F78" i="28" s="1"/>
  <c r="F60" i="28"/>
  <c r="E60" i="28" s="1"/>
  <c r="F59" i="28"/>
  <c r="F58" i="28"/>
  <c r="E58" i="28"/>
  <c r="F57" i="28"/>
  <c r="F56" i="28"/>
  <c r="E56" i="28" s="1"/>
  <c r="F55" i="28"/>
  <c r="F54" i="28"/>
  <c r="E54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AU5" i="28"/>
  <c r="AU6" i="28" s="1"/>
  <c r="AU7" i="28" s="1"/>
  <c r="AU8" i="28" s="1"/>
  <c r="AU9" i="28" s="1"/>
  <c r="AU10" i="28" s="1"/>
  <c r="AU11" i="28" s="1"/>
  <c r="AU12" i="28" s="1"/>
  <c r="AU13" i="28" s="1"/>
  <c r="AU14" i="28" s="1"/>
  <c r="AU15" i="28" s="1"/>
  <c r="AE102" i="28" l="1"/>
  <c r="U110" i="28"/>
  <c r="AE110" i="28" s="1"/>
  <c r="V210" i="28"/>
  <c r="AF210" i="28" s="1"/>
  <c r="U114" i="28"/>
  <c r="AE114" i="28" s="1"/>
  <c r="V145" i="28"/>
  <c r="AF145" i="28" s="1"/>
  <c r="V158" i="28"/>
  <c r="AF158" i="28" s="1"/>
  <c r="V164" i="28"/>
  <c r="AF164" i="28" s="1"/>
  <c r="U182" i="28"/>
  <c r="AE182" i="28" s="1"/>
  <c r="F115" i="28"/>
  <c r="V160" i="28"/>
  <c r="AF160" i="28" s="1"/>
  <c r="U174" i="28"/>
  <c r="AE174" i="28" s="1"/>
  <c r="U191" i="28"/>
  <c r="AE191" i="28" s="1"/>
  <c r="U106" i="28"/>
  <c r="AE106" i="28" s="1"/>
  <c r="V155" i="28"/>
  <c r="AF155" i="28" s="1"/>
  <c r="U177" i="28"/>
  <c r="AE177" i="28" s="1"/>
  <c r="F224" i="28"/>
  <c r="F207" i="28"/>
  <c r="F190" i="28"/>
  <c r="F173" i="28"/>
  <c r="F156" i="28"/>
  <c r="F122" i="28"/>
  <c r="F105" i="28"/>
  <c r="F72" i="28"/>
  <c r="F139" i="28"/>
  <c r="E55" i="28"/>
  <c r="F226" i="28"/>
  <c r="F209" i="28"/>
  <c r="F192" i="28"/>
  <c r="F158" i="28"/>
  <c r="F175" i="28"/>
  <c r="F141" i="28"/>
  <c r="F74" i="28"/>
  <c r="E57" i="28"/>
  <c r="F107" i="28"/>
  <c r="F124" i="28"/>
  <c r="F228" i="28"/>
  <c r="F211" i="28"/>
  <c r="F194" i="28"/>
  <c r="F177" i="28"/>
  <c r="F160" i="28"/>
  <c r="F109" i="28"/>
  <c r="F76" i="28"/>
  <c r="F126" i="28"/>
  <c r="E59" i="28"/>
  <c r="F143" i="28"/>
  <c r="F232" i="28"/>
  <c r="F215" i="28"/>
  <c r="F198" i="28"/>
  <c r="F181" i="28"/>
  <c r="F164" i="28"/>
  <c r="F147" i="28"/>
  <c r="E63" i="28"/>
  <c r="F113" i="28"/>
  <c r="F80" i="28"/>
  <c r="V95" i="28"/>
  <c r="AF95" i="28" s="1"/>
  <c r="V91" i="28"/>
  <c r="AF91" i="28" s="1"/>
  <c r="V87" i="28"/>
  <c r="AF87" i="28" s="1"/>
  <c r="V98" i="28"/>
  <c r="AF98" i="28" s="1"/>
  <c r="V94" i="28"/>
  <c r="AF94" i="28" s="1"/>
  <c r="V90" i="28"/>
  <c r="AF90" i="28" s="1"/>
  <c r="V97" i="28"/>
  <c r="AF97" i="28" s="1"/>
  <c r="V93" i="28"/>
  <c r="AF93" i="28" s="1"/>
  <c r="V89" i="28"/>
  <c r="AF89" i="28" s="1"/>
  <c r="F94" i="28"/>
  <c r="V96" i="28"/>
  <c r="AF96" i="28" s="1"/>
  <c r="F231" i="28"/>
  <c r="F214" i="28"/>
  <c r="F197" i="28"/>
  <c r="F180" i="28"/>
  <c r="F163" i="28"/>
  <c r="F129" i="28"/>
  <c r="F112" i="28"/>
  <c r="F79" i="28"/>
  <c r="E62" i="28"/>
  <c r="F82" i="28"/>
  <c r="V105" i="28"/>
  <c r="AF105" i="28" s="1"/>
  <c r="F146" i="28"/>
  <c r="F223" i="28"/>
  <c r="F206" i="28"/>
  <c r="F189" i="28"/>
  <c r="F172" i="28"/>
  <c r="F155" i="28"/>
  <c r="F138" i="28"/>
  <c r="F121" i="28"/>
  <c r="F104" i="28"/>
  <c r="F71" i="28"/>
  <c r="F225" i="28"/>
  <c r="F191" i="28"/>
  <c r="F208" i="28"/>
  <c r="F174" i="28"/>
  <c r="F157" i="28"/>
  <c r="F140" i="28"/>
  <c r="F123" i="28"/>
  <c r="F106" i="28"/>
  <c r="F73" i="28"/>
  <c r="F227" i="28"/>
  <c r="F210" i="28"/>
  <c r="F193" i="28"/>
  <c r="F176" i="28"/>
  <c r="F142" i="28"/>
  <c r="F125" i="28"/>
  <c r="F159" i="28"/>
  <c r="F108" i="28"/>
  <c r="F75" i="28"/>
  <c r="F229" i="28"/>
  <c r="F212" i="28"/>
  <c r="F195" i="28"/>
  <c r="F178" i="28"/>
  <c r="F127" i="28"/>
  <c r="F161" i="28"/>
  <c r="F144" i="28"/>
  <c r="F110" i="28"/>
  <c r="F77" i="28"/>
  <c r="F230" i="28"/>
  <c r="F196" i="28"/>
  <c r="F179" i="28"/>
  <c r="F213" i="28"/>
  <c r="F145" i="28"/>
  <c r="F162" i="28"/>
  <c r="E61" i="28"/>
  <c r="F128" i="28"/>
  <c r="V88" i="28"/>
  <c r="AF88" i="28" s="1"/>
  <c r="V129" i="28"/>
  <c r="AF129" i="28" s="1"/>
  <c r="V125" i="28"/>
  <c r="AF125" i="28" s="1"/>
  <c r="V126" i="28"/>
  <c r="AF126" i="28" s="1"/>
  <c r="V121" i="28"/>
  <c r="AF121" i="28" s="1"/>
  <c r="V130" i="28"/>
  <c r="AF130" i="28" s="1"/>
  <c r="V127" i="28"/>
  <c r="AF127" i="28" s="1"/>
  <c r="V124" i="28"/>
  <c r="AF124" i="28" s="1"/>
  <c r="V131" i="28"/>
  <c r="AF131" i="28" s="1"/>
  <c r="V128" i="28"/>
  <c r="AF128" i="28" s="1"/>
  <c r="V123" i="28"/>
  <c r="AF123" i="28" s="1"/>
  <c r="F130" i="28"/>
  <c r="V132" i="28"/>
  <c r="AF132" i="28" s="1"/>
  <c r="F233" i="28"/>
  <c r="F216" i="28"/>
  <c r="F182" i="28"/>
  <c r="F199" i="28"/>
  <c r="F165" i="28"/>
  <c r="F131" i="28"/>
  <c r="F148" i="28"/>
  <c r="F114" i="28"/>
  <c r="F81" i="28"/>
  <c r="E64" i="28"/>
  <c r="F234" i="28"/>
  <c r="F217" i="28"/>
  <c r="F200" i="28"/>
  <c r="F149" i="28"/>
  <c r="F183" i="28"/>
  <c r="F166" i="28"/>
  <c r="E65" i="28"/>
  <c r="F132" i="28"/>
  <c r="V92" i="28"/>
  <c r="AF92" i="28" s="1"/>
  <c r="V112" i="28"/>
  <c r="AF112" i="28" s="1"/>
  <c r="V108" i="28"/>
  <c r="AF108" i="28" s="1"/>
  <c r="V104" i="28"/>
  <c r="AF104" i="28" s="1"/>
  <c r="V115" i="28"/>
  <c r="AF115" i="28" s="1"/>
  <c r="V111" i="28"/>
  <c r="AF111" i="28" s="1"/>
  <c r="V107" i="28"/>
  <c r="AF107" i="28" s="1"/>
  <c r="V114" i="28"/>
  <c r="AF114" i="28" s="1"/>
  <c r="V110" i="28"/>
  <c r="AF110" i="28" s="1"/>
  <c r="V106" i="28"/>
  <c r="AF106" i="28" s="1"/>
  <c r="F111" i="28"/>
  <c r="V113" i="28"/>
  <c r="AF113" i="28" s="1"/>
  <c r="U107" i="28"/>
  <c r="AE107" i="28" s="1"/>
  <c r="U111" i="28"/>
  <c r="AE111" i="28" s="1"/>
  <c r="U115" i="28"/>
  <c r="AE115" i="28" s="1"/>
  <c r="V183" i="28"/>
  <c r="AF183" i="28" s="1"/>
  <c r="V179" i="28"/>
  <c r="AF179" i="28" s="1"/>
  <c r="V175" i="28"/>
  <c r="AF175" i="28" s="1"/>
  <c r="V182" i="28"/>
  <c r="AF182" i="28" s="1"/>
  <c r="V178" i="28"/>
  <c r="AF178" i="28" s="1"/>
  <c r="V174" i="28"/>
  <c r="AF174" i="28" s="1"/>
  <c r="V176" i="28"/>
  <c r="AF176" i="28" s="1"/>
  <c r="V181" i="28"/>
  <c r="AF181" i="28" s="1"/>
  <c r="V180" i="28"/>
  <c r="AF180" i="28" s="1"/>
  <c r="V172" i="28"/>
  <c r="AF172" i="28" s="1"/>
  <c r="V173" i="28"/>
  <c r="AF173" i="28" s="1"/>
  <c r="V177" i="28"/>
  <c r="AF177" i="28" s="1"/>
  <c r="U104" i="28"/>
  <c r="AE104" i="28" s="1"/>
  <c r="U108" i="28"/>
  <c r="AE108" i="28" s="1"/>
  <c r="U112" i="28"/>
  <c r="AE112" i="28" s="1"/>
  <c r="U105" i="28"/>
  <c r="AE105" i="28" s="1"/>
  <c r="U109" i="28"/>
  <c r="AE109" i="28" s="1"/>
  <c r="V147" i="28"/>
  <c r="AF147" i="28" s="1"/>
  <c r="V143" i="28"/>
  <c r="AF143" i="28" s="1"/>
  <c r="V144" i="28"/>
  <c r="AF144" i="28" s="1"/>
  <c r="V141" i="28"/>
  <c r="AF141" i="28" s="1"/>
  <c r="V138" i="28"/>
  <c r="AF138" i="28" s="1"/>
  <c r="V149" i="28"/>
  <c r="AF149" i="28" s="1"/>
  <c r="V146" i="28"/>
  <c r="AF146" i="28" s="1"/>
  <c r="V140" i="28"/>
  <c r="AF140" i="28" s="1"/>
  <c r="V139" i="28"/>
  <c r="AF139" i="28" s="1"/>
  <c r="V200" i="28"/>
  <c r="AF200" i="28" s="1"/>
  <c r="V196" i="28"/>
  <c r="AF196" i="28" s="1"/>
  <c r="V199" i="28"/>
  <c r="AF199" i="28" s="1"/>
  <c r="V195" i="28"/>
  <c r="AF195" i="28" s="1"/>
  <c r="V191" i="28"/>
  <c r="AF191" i="28" s="1"/>
  <c r="V198" i="28"/>
  <c r="AF198" i="28" s="1"/>
  <c r="V194" i="28"/>
  <c r="AF194" i="28" s="1"/>
  <c r="V192" i="28"/>
  <c r="AF192" i="28" s="1"/>
  <c r="V189" i="28"/>
  <c r="AF189" i="28" s="1"/>
  <c r="V193" i="28"/>
  <c r="AF193" i="28" s="1"/>
  <c r="V197" i="28"/>
  <c r="AF197" i="28" s="1"/>
  <c r="V190" i="28"/>
  <c r="AF190" i="28" s="1"/>
  <c r="V166" i="28"/>
  <c r="AF166" i="28" s="1"/>
  <c r="V162" i="28"/>
  <c r="AF162" i="28" s="1"/>
  <c r="V165" i="28"/>
  <c r="AF165" i="28" s="1"/>
  <c r="V156" i="28"/>
  <c r="AF156" i="28" s="1"/>
  <c r="V159" i="28"/>
  <c r="AF159" i="28" s="1"/>
  <c r="U180" i="28"/>
  <c r="AE180" i="28" s="1"/>
  <c r="U176" i="28"/>
  <c r="AE176" i="28" s="1"/>
  <c r="U172" i="28"/>
  <c r="AE172" i="28" s="1"/>
  <c r="U183" i="28"/>
  <c r="AE183" i="28" s="1"/>
  <c r="U179" i="28"/>
  <c r="AE179" i="28" s="1"/>
  <c r="U175" i="28"/>
  <c r="AE175" i="28" s="1"/>
  <c r="U173" i="28"/>
  <c r="AE173" i="28" s="1"/>
  <c r="U181" i="28"/>
  <c r="AE181" i="28" s="1"/>
  <c r="U197" i="28"/>
  <c r="AE197" i="28" s="1"/>
  <c r="U193" i="28"/>
  <c r="AE193" i="28" s="1"/>
  <c r="U200" i="28"/>
  <c r="AE200" i="28" s="1"/>
  <c r="U196" i="28"/>
  <c r="AE196" i="28" s="1"/>
  <c r="U192" i="28"/>
  <c r="AE192" i="28" s="1"/>
  <c r="U199" i="28"/>
  <c r="AE199" i="28" s="1"/>
  <c r="U189" i="28"/>
  <c r="AE189" i="28" s="1"/>
  <c r="U198" i="28"/>
  <c r="AE198" i="28" s="1"/>
  <c r="U195" i="28"/>
  <c r="AE195" i="28" s="1"/>
  <c r="U190" i="28"/>
  <c r="AE190" i="28" s="1"/>
  <c r="U217" i="28"/>
  <c r="AE217" i="28" s="1"/>
  <c r="U215" i="28"/>
  <c r="AE215" i="28" s="1"/>
  <c r="U211" i="28"/>
  <c r="AE211" i="28" s="1"/>
  <c r="U216" i="28"/>
  <c r="AE216" i="28" s="1"/>
  <c r="U214" i="28"/>
  <c r="AE214" i="28" s="1"/>
  <c r="U210" i="28"/>
  <c r="AE210" i="28" s="1"/>
  <c r="U206" i="28"/>
  <c r="AE206" i="28" s="1"/>
  <c r="U213" i="28"/>
  <c r="AE213" i="28" s="1"/>
  <c r="U209" i="28"/>
  <c r="AE209" i="28" s="1"/>
  <c r="U208" i="28"/>
  <c r="AE208" i="28" s="1"/>
  <c r="U207" i="28"/>
  <c r="AE207" i="28" s="1"/>
  <c r="U212" i="28"/>
  <c r="AE212" i="28" s="1"/>
  <c r="V217" i="28"/>
  <c r="AF217" i="28" s="1"/>
  <c r="V216" i="28"/>
  <c r="AF216" i="28" s="1"/>
  <c r="V214" i="28"/>
  <c r="AF214" i="28" s="1"/>
  <c r="V213" i="28"/>
  <c r="AF213" i="28" s="1"/>
  <c r="V209" i="28"/>
  <c r="AF209" i="28" s="1"/>
  <c r="V212" i="28"/>
  <c r="AF212" i="28" s="1"/>
  <c r="V208" i="28"/>
  <c r="AF208" i="28" s="1"/>
  <c r="V206" i="28"/>
  <c r="AF206" i="28" s="1"/>
  <c r="V207" i="28"/>
  <c r="AF207" i="28" s="1"/>
  <c r="V211" i="28"/>
  <c r="AF211" i="28" s="1"/>
  <c r="V232" i="28"/>
  <c r="AF232" i="28" s="1"/>
  <c r="V228" i="28"/>
  <c r="AF228" i="28" s="1"/>
  <c r="V223" i="28"/>
  <c r="AF223" i="28" s="1"/>
  <c r="V231" i="28"/>
  <c r="AF231" i="28" s="1"/>
  <c r="V227" i="28"/>
  <c r="AF227" i="28" s="1"/>
  <c r="V234" i="28"/>
  <c r="AF234" i="28" s="1"/>
  <c r="V230" i="28"/>
  <c r="AF230" i="28" s="1"/>
  <c r="V226" i="28"/>
  <c r="AF226" i="28" s="1"/>
  <c r="V225" i="28"/>
  <c r="AF225" i="28" s="1"/>
  <c r="V229" i="28"/>
  <c r="AF229" i="28" s="1"/>
  <c r="V224" i="28"/>
  <c r="AF224" i="28" s="1"/>
  <c r="V233" i="28"/>
  <c r="AF233" i="28" s="1"/>
  <c r="Y115" i="28" l="1"/>
  <c r="AI115" i="28"/>
  <c r="AI131" i="28"/>
  <c r="Y131" i="28"/>
  <c r="AI216" i="28"/>
  <c r="Y216" i="28"/>
  <c r="Y179" i="28"/>
  <c r="AI179" i="28"/>
  <c r="AI127" i="28"/>
  <c r="Y127" i="28"/>
  <c r="Y159" i="28"/>
  <c r="AI159" i="28"/>
  <c r="F89" i="28"/>
  <c r="Y157" i="28"/>
  <c r="AI157" i="28"/>
  <c r="Y225" i="28"/>
  <c r="AI225" i="28"/>
  <c r="Y121" i="28"/>
  <c r="AI121" i="28"/>
  <c r="F95" i="28"/>
  <c r="Y214" i="28"/>
  <c r="AI214" i="28"/>
  <c r="AI207" i="28"/>
  <c r="Y207" i="28"/>
  <c r="Y111" i="28"/>
  <c r="AI111" i="28"/>
  <c r="AI132" i="28"/>
  <c r="Y132" i="28"/>
  <c r="Y166" i="28"/>
  <c r="AI166" i="28"/>
  <c r="Y217" i="28"/>
  <c r="AI217" i="28"/>
  <c r="F97" i="28"/>
  <c r="AI165" i="28"/>
  <c r="Y165" i="28"/>
  <c r="Y233" i="28"/>
  <c r="AI233" i="28"/>
  <c r="Y130" i="28"/>
  <c r="AI130" i="28"/>
  <c r="Y162" i="28"/>
  <c r="AI162" i="28"/>
  <c r="Y196" i="28"/>
  <c r="AI196" i="28"/>
  <c r="AI110" i="28"/>
  <c r="Y110" i="28"/>
  <c r="Y178" i="28"/>
  <c r="AI178" i="28"/>
  <c r="Y125" i="28"/>
  <c r="AI125" i="28"/>
  <c r="Y210" i="28"/>
  <c r="AI210" i="28"/>
  <c r="AI106" i="28"/>
  <c r="Y106" i="28"/>
  <c r="AI174" i="28"/>
  <c r="Y174" i="28"/>
  <c r="AI138" i="28"/>
  <c r="Y138" i="28"/>
  <c r="Y206" i="28"/>
  <c r="AI206" i="28"/>
  <c r="F98" i="28"/>
  <c r="Y112" i="28"/>
  <c r="AI112" i="28"/>
  <c r="Y163" i="28"/>
  <c r="AI163" i="28"/>
  <c r="Y231" i="28"/>
  <c r="AI231" i="28"/>
  <c r="AI198" i="28"/>
  <c r="Y198" i="28"/>
  <c r="AI160" i="28"/>
  <c r="Y160" i="28"/>
  <c r="Y228" i="28"/>
  <c r="AI228" i="28"/>
  <c r="Y107" i="28"/>
  <c r="AI107" i="28"/>
  <c r="AI141" i="28"/>
  <c r="Y141" i="28"/>
  <c r="Y209" i="28"/>
  <c r="AI209" i="28"/>
  <c r="Y139" i="28"/>
  <c r="AI139" i="28"/>
  <c r="AI156" i="28"/>
  <c r="Y156" i="28"/>
  <c r="Y224" i="28"/>
  <c r="AI224" i="28"/>
  <c r="Y193" i="28"/>
  <c r="AI193" i="28"/>
  <c r="Y94" i="28"/>
  <c r="AI94" i="28"/>
  <c r="AI181" i="28"/>
  <c r="Y181" i="28"/>
  <c r="Y109" i="28"/>
  <c r="AI109" i="28"/>
  <c r="Y211" i="28"/>
  <c r="AI211" i="28"/>
  <c r="F90" i="28"/>
  <c r="Y192" i="28"/>
  <c r="AI192" i="28"/>
  <c r="Y122" i="28"/>
  <c r="AI122" i="28"/>
  <c r="Y183" i="28"/>
  <c r="AI183" i="28"/>
  <c r="AI234" i="28"/>
  <c r="Y234" i="28"/>
  <c r="AI114" i="28"/>
  <c r="Y114" i="28"/>
  <c r="Y199" i="28"/>
  <c r="AI199" i="28"/>
  <c r="Y128" i="28"/>
  <c r="AI128" i="28"/>
  <c r="AI145" i="28"/>
  <c r="Y145" i="28"/>
  <c r="AI230" i="28"/>
  <c r="Y230" i="28"/>
  <c r="Y144" i="28"/>
  <c r="AI144" i="28"/>
  <c r="AI195" i="28"/>
  <c r="Y195" i="28"/>
  <c r="F91" i="28"/>
  <c r="AI142" i="28"/>
  <c r="Y142" i="28"/>
  <c r="Y227" i="28"/>
  <c r="AI227" i="28"/>
  <c r="AI123" i="28"/>
  <c r="Y123" i="28"/>
  <c r="Y208" i="28"/>
  <c r="AI208" i="28"/>
  <c r="F87" i="28"/>
  <c r="AI155" i="28"/>
  <c r="Y155" i="28"/>
  <c r="Y223" i="28"/>
  <c r="AI223" i="28"/>
  <c r="AI129" i="28"/>
  <c r="Y129" i="28"/>
  <c r="Y180" i="28"/>
  <c r="AI180" i="28"/>
  <c r="F96" i="28"/>
  <c r="AI147" i="28"/>
  <c r="Y147" i="28"/>
  <c r="Y215" i="28"/>
  <c r="AI215" i="28"/>
  <c r="Y126" i="28"/>
  <c r="AI126" i="28"/>
  <c r="AI177" i="28"/>
  <c r="Y177" i="28"/>
  <c r="Y175" i="28"/>
  <c r="AI175" i="28"/>
  <c r="AI226" i="28"/>
  <c r="Y226" i="28"/>
  <c r="F88" i="28"/>
  <c r="AI173" i="28"/>
  <c r="Y173" i="28"/>
  <c r="Y200" i="28"/>
  <c r="AI200" i="28"/>
  <c r="F93" i="28"/>
  <c r="Y229" i="28"/>
  <c r="AI229" i="28"/>
  <c r="Y189" i="28"/>
  <c r="AI189" i="28"/>
  <c r="AI149" i="28"/>
  <c r="Y149" i="28"/>
  <c r="Y148" i="28"/>
  <c r="AI148" i="28"/>
  <c r="AI182" i="28"/>
  <c r="Y182" i="28"/>
  <c r="Y213" i="28"/>
  <c r="AI213" i="28"/>
  <c r="Y161" i="28"/>
  <c r="AI161" i="28"/>
  <c r="AI212" i="28"/>
  <c r="Y212" i="28"/>
  <c r="Y108" i="28"/>
  <c r="AI108" i="28"/>
  <c r="Y176" i="28"/>
  <c r="AI176" i="28"/>
  <c r="AI140" i="28"/>
  <c r="Y140" i="28"/>
  <c r="Y191" i="28"/>
  <c r="AI191" i="28"/>
  <c r="Y104" i="28"/>
  <c r="AI104" i="28"/>
  <c r="Y172" i="28"/>
  <c r="AI172" i="28"/>
  <c r="Y146" i="28"/>
  <c r="AI146" i="28"/>
  <c r="Y197" i="28"/>
  <c r="AI197" i="28"/>
  <c r="Y113" i="28"/>
  <c r="AI113" i="28"/>
  <c r="AI164" i="28"/>
  <c r="Y164" i="28"/>
  <c r="Y232" i="28"/>
  <c r="AI232" i="28"/>
  <c r="Y143" i="28"/>
  <c r="AI143" i="28"/>
  <c r="F92" i="28"/>
  <c r="AI194" i="28"/>
  <c r="Y194" i="28"/>
  <c r="AI124" i="28"/>
  <c r="Y124" i="28"/>
  <c r="AI158" i="28"/>
  <c r="Y158" i="28"/>
  <c r="Y105" i="28"/>
  <c r="AI105" i="28"/>
  <c r="AI190" i="28"/>
  <c r="Y190" i="28"/>
  <c r="V222" i="23"/>
  <c r="U222" i="23"/>
  <c r="T222" i="23"/>
  <c r="S222" i="23"/>
  <c r="V205" i="23"/>
  <c r="U205" i="23"/>
  <c r="T205" i="23"/>
  <c r="S205" i="23"/>
  <c r="V188" i="23"/>
  <c r="U188" i="23"/>
  <c r="T188" i="23"/>
  <c r="S188" i="23"/>
  <c r="V171" i="23"/>
  <c r="U171" i="23"/>
  <c r="T171" i="23"/>
  <c r="S171" i="23"/>
  <c r="V154" i="23"/>
  <c r="U154" i="23"/>
  <c r="T154" i="23"/>
  <c r="S154" i="23"/>
  <c r="V137" i="23"/>
  <c r="U137" i="23"/>
  <c r="T137" i="23"/>
  <c r="S137" i="23"/>
  <c r="V120" i="23"/>
  <c r="U120" i="23"/>
  <c r="T120" i="23"/>
  <c r="S120" i="23"/>
  <c r="V103" i="23"/>
  <c r="U103" i="23"/>
  <c r="T103" i="23"/>
  <c r="S103" i="23"/>
  <c r="V86" i="23"/>
  <c r="U86" i="23"/>
  <c r="T86" i="23"/>
  <c r="S8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E54" i="23" s="1"/>
  <c r="U114" i="23" l="1"/>
  <c r="U110" i="23"/>
  <c r="U105" i="23"/>
  <c r="U104" i="23"/>
  <c r="U113" i="23"/>
  <c r="U109" i="23"/>
  <c r="U106" i="23"/>
  <c r="U112" i="23"/>
  <c r="U108" i="23"/>
  <c r="U115" i="23"/>
  <c r="U111" i="23"/>
  <c r="U107" i="23"/>
  <c r="U182" i="23"/>
  <c r="U178" i="23"/>
  <c r="U174" i="23"/>
  <c r="U181" i="23"/>
  <c r="U177" i="23"/>
  <c r="U173" i="23"/>
  <c r="U172" i="23"/>
  <c r="U180" i="23"/>
  <c r="U176" i="23"/>
  <c r="U183" i="23"/>
  <c r="U179" i="23"/>
  <c r="U175" i="23"/>
  <c r="U199" i="23"/>
  <c r="U195" i="23"/>
  <c r="U191" i="23"/>
  <c r="U198" i="23"/>
  <c r="U194" i="23"/>
  <c r="U190" i="23"/>
  <c r="U189" i="23"/>
  <c r="U197" i="23"/>
  <c r="U193" i="23"/>
  <c r="U200" i="23"/>
  <c r="U196" i="23"/>
  <c r="U192" i="23"/>
  <c r="U216" i="23"/>
  <c r="U212" i="23"/>
  <c r="U208" i="23"/>
  <c r="U215" i="23"/>
  <c r="U211" i="23"/>
  <c r="U207" i="23"/>
  <c r="U206" i="23"/>
  <c r="U214" i="23"/>
  <c r="U210" i="23"/>
  <c r="U217" i="23"/>
  <c r="U213" i="23"/>
  <c r="U209" i="23"/>
  <c r="V97" i="23"/>
  <c r="V93" i="23"/>
  <c r="V89" i="23"/>
  <c r="V96" i="23"/>
  <c r="V92" i="23"/>
  <c r="V88" i="23"/>
  <c r="V95" i="23"/>
  <c r="V91" i="23"/>
  <c r="V87" i="23"/>
  <c r="V98" i="23"/>
  <c r="V94" i="23"/>
  <c r="V90" i="23"/>
  <c r="V115" i="23"/>
  <c r="V111" i="23"/>
  <c r="V113" i="23"/>
  <c r="V110" i="23"/>
  <c r="V106" i="23"/>
  <c r="V109" i="23"/>
  <c r="V105" i="23"/>
  <c r="V114" i="23"/>
  <c r="V108" i="23"/>
  <c r="V112" i="23"/>
  <c r="V107" i="23"/>
  <c r="V104" i="23"/>
  <c r="V132" i="23"/>
  <c r="V128" i="23"/>
  <c r="V124" i="23"/>
  <c r="V121" i="23"/>
  <c r="V131" i="23"/>
  <c r="V127" i="23"/>
  <c r="V123" i="23"/>
  <c r="V130" i="23"/>
  <c r="V126" i="23"/>
  <c r="V122" i="23"/>
  <c r="V129" i="23"/>
  <c r="V125" i="23"/>
  <c r="V149" i="23"/>
  <c r="V145" i="23"/>
  <c r="V141" i="23"/>
  <c r="V138" i="23"/>
  <c r="V148" i="23"/>
  <c r="V144" i="23"/>
  <c r="V140" i="23"/>
  <c r="V147" i="23"/>
  <c r="V143" i="23"/>
  <c r="V139" i="23"/>
  <c r="V146" i="23"/>
  <c r="V142" i="23"/>
  <c r="V166" i="23"/>
  <c r="V162" i="23"/>
  <c r="V158" i="23"/>
  <c r="V155" i="23"/>
  <c r="V165" i="23"/>
  <c r="V161" i="23"/>
  <c r="V157" i="23"/>
  <c r="V164" i="23"/>
  <c r="V160" i="23"/>
  <c r="V156" i="23"/>
  <c r="V163" i="23"/>
  <c r="V159" i="23"/>
  <c r="V183" i="23"/>
  <c r="V179" i="23"/>
  <c r="V175" i="23"/>
  <c r="V172" i="23"/>
  <c r="V182" i="23"/>
  <c r="V178" i="23"/>
  <c r="V174" i="23"/>
  <c r="V181" i="23"/>
  <c r="V177" i="23"/>
  <c r="V173" i="23"/>
  <c r="V180" i="23"/>
  <c r="V176" i="23"/>
  <c r="V200" i="23"/>
  <c r="V196" i="23"/>
  <c r="V192" i="23"/>
  <c r="V189" i="23"/>
  <c r="V199" i="23"/>
  <c r="V195" i="23"/>
  <c r="V191" i="23"/>
  <c r="V198" i="23"/>
  <c r="V194" i="23"/>
  <c r="V190" i="23"/>
  <c r="V197" i="23"/>
  <c r="V193" i="23"/>
  <c r="V217" i="23"/>
  <c r="V213" i="23"/>
  <c r="V209" i="23"/>
  <c r="V206" i="23"/>
  <c r="V216" i="23"/>
  <c r="V212" i="23"/>
  <c r="V208" i="23"/>
  <c r="V215" i="23"/>
  <c r="V211" i="23"/>
  <c r="V207" i="23"/>
  <c r="V214" i="23"/>
  <c r="V210" i="23"/>
  <c r="V231" i="23"/>
  <c r="V227" i="23"/>
  <c r="V223" i="23"/>
  <c r="V234" i="23"/>
  <c r="V230" i="23"/>
  <c r="V226" i="23"/>
  <c r="V233" i="23"/>
  <c r="V229" i="23"/>
  <c r="V225" i="23"/>
  <c r="V232" i="23"/>
  <c r="V228" i="23"/>
  <c r="V224" i="23"/>
  <c r="AI93" i="28"/>
  <c r="Y93" i="28"/>
  <c r="Y96" i="28"/>
  <c r="AI96" i="28"/>
  <c r="Y90" i="28"/>
  <c r="AI90" i="28"/>
  <c r="Y88" i="28"/>
  <c r="AI88" i="28"/>
  <c r="AI97" i="28"/>
  <c r="Y97" i="28"/>
  <c r="Y92" i="28"/>
  <c r="AI92" i="28"/>
  <c r="Y87" i="28"/>
  <c r="AI87" i="28"/>
  <c r="Y91" i="28"/>
  <c r="AI91" i="28"/>
  <c r="Y98" i="28"/>
  <c r="AI98" i="28"/>
  <c r="AI89" i="28"/>
  <c r="Y89" i="28"/>
  <c r="Y95" i="28"/>
  <c r="AI95" i="28"/>
  <c r="M38" i="22" l="1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" i="22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AJ6" i="21" l="1"/>
  <c r="AK11" i="21" s="1"/>
  <c r="G9" i="28" s="1"/>
  <c r="S32" i="24"/>
  <c r="R32" i="24"/>
  <c r="Q32" i="24"/>
  <c r="P32" i="24"/>
  <c r="S31" i="24"/>
  <c r="R31" i="24"/>
  <c r="Q31" i="24"/>
  <c r="P31" i="24"/>
  <c r="S30" i="24"/>
  <c r="R30" i="24"/>
  <c r="Q30" i="24"/>
  <c r="P30" i="24"/>
  <c r="S29" i="24"/>
  <c r="R29" i="24"/>
  <c r="Q29" i="24"/>
  <c r="P29" i="24"/>
  <c r="S28" i="24"/>
  <c r="R28" i="24"/>
  <c r="Q28" i="24"/>
  <c r="P28" i="24"/>
  <c r="S27" i="24"/>
  <c r="R27" i="24"/>
  <c r="Q27" i="24"/>
  <c r="P27" i="24"/>
  <c r="S26" i="24"/>
  <c r="R26" i="24"/>
  <c r="Q26" i="24"/>
  <c r="P26" i="24"/>
  <c r="S25" i="24"/>
  <c r="R25" i="24"/>
  <c r="Q25" i="24"/>
  <c r="P25" i="24"/>
  <c r="S24" i="24"/>
  <c r="R24" i="24"/>
  <c r="Q24" i="24"/>
  <c r="P24" i="24"/>
  <c r="G59" i="28" l="1"/>
  <c r="AA33" i="23"/>
  <c r="AH33" i="23" s="1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AA29" i="23"/>
  <c r="AH29" i="23" s="1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G54" i="23" s="1"/>
  <c r="AA28" i="23"/>
  <c r="Z28" i="23"/>
  <c r="Y28" i="23"/>
  <c r="X28" i="23"/>
  <c r="W28" i="23"/>
  <c r="V28" i="23"/>
  <c r="U28" i="23"/>
  <c r="T28" i="23"/>
  <c r="S28" i="23"/>
  <c r="R28" i="23"/>
  <c r="Q28" i="23"/>
  <c r="P28" i="23"/>
  <c r="AG28" i="23" s="1"/>
  <c r="O28" i="23"/>
  <c r="N28" i="23"/>
  <c r="M28" i="23"/>
  <c r="L28" i="23"/>
  <c r="K28" i="23"/>
  <c r="J28" i="23"/>
  <c r="I28" i="23"/>
  <c r="H28" i="23"/>
  <c r="G28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AC20" i="23" s="1"/>
  <c r="K20" i="23"/>
  <c r="J20" i="23"/>
  <c r="I20" i="23"/>
  <c r="H20" i="23"/>
  <c r="G20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AC14" i="23" s="1"/>
  <c r="K14" i="23"/>
  <c r="J14" i="23"/>
  <c r="I14" i="23"/>
  <c r="H14" i="23"/>
  <c r="G14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I60" i="23" s="1"/>
  <c r="H10" i="23"/>
  <c r="AC10" i="23" s="1"/>
  <c r="G10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I59" i="23" s="1"/>
  <c r="H9" i="23"/>
  <c r="G9" i="23"/>
  <c r="AA9" i="23"/>
  <c r="AH9" i="23" s="1"/>
  <c r="E11" i="21"/>
  <c r="AF222" i="23"/>
  <c r="AE222" i="23"/>
  <c r="AD222" i="23"/>
  <c r="AC222" i="23"/>
  <c r="AF233" i="23"/>
  <c r="AD221" i="23"/>
  <c r="AC221" i="23"/>
  <c r="AF221" i="23"/>
  <c r="AF213" i="23"/>
  <c r="AE212" i="23"/>
  <c r="AF204" i="23"/>
  <c r="AE204" i="23"/>
  <c r="AD204" i="23"/>
  <c r="AC204" i="23"/>
  <c r="AF188" i="23"/>
  <c r="AE188" i="23"/>
  <c r="AD188" i="23"/>
  <c r="AC188" i="23"/>
  <c r="AC187" i="23"/>
  <c r="AF187" i="23"/>
  <c r="AD187" i="23"/>
  <c r="AC170" i="23"/>
  <c r="AF170" i="23"/>
  <c r="AE170" i="23"/>
  <c r="AD170" i="23"/>
  <c r="AF154" i="23"/>
  <c r="AE154" i="23"/>
  <c r="AD154" i="23"/>
  <c r="AC154" i="23"/>
  <c r="AF159" i="23"/>
  <c r="AD153" i="23"/>
  <c r="AC153" i="23"/>
  <c r="AF153" i="23"/>
  <c r="AE153" i="23"/>
  <c r="AF137" i="23"/>
  <c r="AF142" i="23" s="1"/>
  <c r="AE137" i="23"/>
  <c r="AD137" i="23"/>
  <c r="AC137" i="23"/>
  <c r="AF149" i="23"/>
  <c r="AE136" i="23"/>
  <c r="AD136" i="23"/>
  <c r="AF136" i="23"/>
  <c r="AC136" i="23"/>
  <c r="AF120" i="23"/>
  <c r="AE120" i="23"/>
  <c r="AD120" i="23"/>
  <c r="AC120" i="23"/>
  <c r="AF126" i="23"/>
  <c r="AE119" i="23"/>
  <c r="AD119" i="23"/>
  <c r="AC119" i="23"/>
  <c r="AF103" i="23"/>
  <c r="AE103" i="23"/>
  <c r="AD103" i="23"/>
  <c r="AC103" i="23"/>
  <c r="AF107" i="23"/>
  <c r="AE114" i="23"/>
  <c r="AD102" i="23"/>
  <c r="AC102" i="23"/>
  <c r="AF102" i="23"/>
  <c r="AE102" i="23"/>
  <c r="AF86" i="23"/>
  <c r="AF89" i="23" s="1"/>
  <c r="AE86" i="23"/>
  <c r="AD86" i="23"/>
  <c r="AC86" i="23"/>
  <c r="AE85" i="23"/>
  <c r="AD85" i="23"/>
  <c r="AC85" i="23"/>
  <c r="E62" i="23"/>
  <c r="E61" i="23"/>
  <c r="E60" i="23"/>
  <c r="E58" i="23"/>
  <c r="E57" i="23"/>
  <c r="E56" i="23"/>
  <c r="AG33" i="23"/>
  <c r="AG31" i="23"/>
  <c r="AC22" i="23"/>
  <c r="AG20" i="23"/>
  <c r="AC19" i="23"/>
  <c r="AC17" i="23"/>
  <c r="AG17" i="23"/>
  <c r="AU5" i="23"/>
  <c r="AU6" i="23" s="1"/>
  <c r="AU7" i="23" s="1"/>
  <c r="AU8" i="23" s="1"/>
  <c r="AU9" i="23" s="1"/>
  <c r="AU10" i="23" s="1"/>
  <c r="AU11" i="23" s="1"/>
  <c r="AU12" i="23" s="1"/>
  <c r="AU13" i="23" s="1"/>
  <c r="AU14" i="23" s="1"/>
  <c r="AU15" i="23" s="1"/>
  <c r="AC11" i="23" l="1"/>
  <c r="AH25" i="23"/>
  <c r="AB18" i="23"/>
  <c r="AG27" i="23"/>
  <c r="AH31" i="23"/>
  <c r="AF119" i="23"/>
  <c r="F72" i="23"/>
  <c r="F88" i="23" s="1"/>
  <c r="Y88" i="23" s="1"/>
  <c r="E55" i="23"/>
  <c r="Z63" i="23"/>
  <c r="V63" i="23"/>
  <c r="R63" i="23"/>
  <c r="N63" i="23"/>
  <c r="J63" i="23"/>
  <c r="Y63" i="23"/>
  <c r="U63" i="23"/>
  <c r="Q63" i="23"/>
  <c r="M63" i="23"/>
  <c r="I63" i="23"/>
  <c r="X63" i="23"/>
  <c r="T63" i="23"/>
  <c r="P63" i="23"/>
  <c r="L63" i="23"/>
  <c r="H63" i="23"/>
  <c r="E63" i="23"/>
  <c r="AA63" i="23"/>
  <c r="W63" i="23"/>
  <c r="S63" i="23"/>
  <c r="O63" i="23"/>
  <c r="K63" i="23"/>
  <c r="G63" i="23"/>
  <c r="M59" i="23"/>
  <c r="X65" i="23"/>
  <c r="T65" i="23"/>
  <c r="P65" i="23"/>
  <c r="L65" i="23"/>
  <c r="H65" i="23"/>
  <c r="E65" i="23"/>
  <c r="AA65" i="23"/>
  <c r="W65" i="23"/>
  <c r="S65" i="23"/>
  <c r="O65" i="23"/>
  <c r="K65" i="23"/>
  <c r="G65" i="23"/>
  <c r="Z65" i="23"/>
  <c r="V65" i="23"/>
  <c r="R65" i="23"/>
  <c r="N65" i="23"/>
  <c r="J65" i="23"/>
  <c r="Y65" i="23"/>
  <c r="U65" i="23"/>
  <c r="Q65" i="23"/>
  <c r="M65" i="23"/>
  <c r="I65" i="23"/>
  <c r="AF138" i="23"/>
  <c r="AF156" i="23"/>
  <c r="H59" i="23"/>
  <c r="L59" i="23"/>
  <c r="P59" i="23"/>
  <c r="T59" i="23"/>
  <c r="X59" i="23"/>
  <c r="H60" i="23"/>
  <c r="L60" i="23"/>
  <c r="P60" i="23"/>
  <c r="T60" i="23"/>
  <c r="X60" i="23"/>
  <c r="G61" i="23"/>
  <c r="K61" i="23"/>
  <c r="O61" i="23"/>
  <c r="S61" i="23"/>
  <c r="W61" i="23"/>
  <c r="AA61" i="23"/>
  <c r="AF13" i="23"/>
  <c r="AG15" i="23"/>
  <c r="AB15" i="23"/>
  <c r="AH15" i="23"/>
  <c r="J58" i="23"/>
  <c r="N58" i="23"/>
  <c r="R58" i="23"/>
  <c r="V58" i="23"/>
  <c r="Z58" i="23"/>
  <c r="AF19" i="23"/>
  <c r="AH19" i="23"/>
  <c r="I57" i="23"/>
  <c r="M57" i="23"/>
  <c r="Q57" i="23"/>
  <c r="U57" i="23"/>
  <c r="Y57" i="23"/>
  <c r="G56" i="23"/>
  <c r="K56" i="23"/>
  <c r="O56" i="23"/>
  <c r="S56" i="23"/>
  <c r="W56" i="23"/>
  <c r="AA56" i="23"/>
  <c r="I55" i="23"/>
  <c r="M55" i="23"/>
  <c r="Q55" i="23"/>
  <c r="U55" i="23"/>
  <c r="Y55" i="23"/>
  <c r="F76" i="23"/>
  <c r="F92" i="23" s="1"/>
  <c r="Y92" i="23" s="1"/>
  <c r="E59" i="23"/>
  <c r="Q59" i="23"/>
  <c r="M60" i="23"/>
  <c r="Q60" i="23"/>
  <c r="U60" i="23"/>
  <c r="Y60" i="23"/>
  <c r="H61" i="23"/>
  <c r="L61" i="23"/>
  <c r="P61" i="23"/>
  <c r="AG61" i="23" s="1"/>
  <c r="T61" i="23"/>
  <c r="X61" i="23"/>
  <c r="G58" i="23"/>
  <c r="K58" i="23"/>
  <c r="O58" i="23"/>
  <c r="S58" i="23"/>
  <c r="W58" i="23"/>
  <c r="J57" i="23"/>
  <c r="N57" i="23"/>
  <c r="R57" i="23"/>
  <c r="V57" i="23"/>
  <c r="Z57" i="23"/>
  <c r="H56" i="23"/>
  <c r="L56" i="23"/>
  <c r="P56" i="23"/>
  <c r="T56" i="23"/>
  <c r="X56" i="23"/>
  <c r="J55" i="23"/>
  <c r="N55" i="23"/>
  <c r="R55" i="23"/>
  <c r="V55" i="23"/>
  <c r="Z55" i="23"/>
  <c r="Y59" i="23"/>
  <c r="J59" i="23"/>
  <c r="N59" i="23"/>
  <c r="R59" i="23"/>
  <c r="V59" i="23"/>
  <c r="J60" i="23"/>
  <c r="N60" i="23"/>
  <c r="R60" i="23"/>
  <c r="V60" i="23"/>
  <c r="Z60" i="23"/>
  <c r="AH60" i="23" s="1"/>
  <c r="I61" i="23"/>
  <c r="M61" i="23"/>
  <c r="Q61" i="23"/>
  <c r="U61" i="23"/>
  <c r="Y61" i="23"/>
  <c r="AH13" i="23"/>
  <c r="H58" i="23"/>
  <c r="L58" i="23"/>
  <c r="AC58" i="23" s="1"/>
  <c r="P58" i="23"/>
  <c r="T58" i="23"/>
  <c r="X58" i="23"/>
  <c r="AH17" i="23"/>
  <c r="G57" i="23"/>
  <c r="K57" i="23"/>
  <c r="O57" i="23"/>
  <c r="S57" i="23"/>
  <c r="W57" i="23"/>
  <c r="AA57" i="23"/>
  <c r="I56" i="23"/>
  <c r="M56" i="23"/>
  <c r="Q56" i="23"/>
  <c r="U56" i="23"/>
  <c r="Y56" i="23"/>
  <c r="G55" i="23"/>
  <c r="K55" i="23"/>
  <c r="O55" i="23"/>
  <c r="S55" i="23"/>
  <c r="W55" i="23"/>
  <c r="U59" i="23"/>
  <c r="Y64" i="23"/>
  <c r="U64" i="23"/>
  <c r="Q64" i="23"/>
  <c r="M64" i="23"/>
  <c r="I64" i="23"/>
  <c r="X64" i="23"/>
  <c r="T64" i="23"/>
  <c r="P64" i="23"/>
  <c r="L64" i="23"/>
  <c r="H64" i="23"/>
  <c r="E64" i="23"/>
  <c r="AA64" i="23"/>
  <c r="W64" i="23"/>
  <c r="S64" i="23"/>
  <c r="O64" i="23"/>
  <c r="K64" i="23"/>
  <c r="G64" i="23"/>
  <c r="Z64" i="23"/>
  <c r="V64" i="23"/>
  <c r="R64" i="23"/>
  <c r="N64" i="23"/>
  <c r="J64" i="23"/>
  <c r="AF85" i="23"/>
  <c r="G59" i="23"/>
  <c r="K59" i="23"/>
  <c r="O59" i="23"/>
  <c r="S59" i="23"/>
  <c r="W59" i="23"/>
  <c r="K60" i="23"/>
  <c r="O60" i="23"/>
  <c r="S60" i="23"/>
  <c r="W60" i="23"/>
  <c r="AA60" i="23"/>
  <c r="J61" i="23"/>
  <c r="N61" i="23"/>
  <c r="R61" i="23"/>
  <c r="V61" i="23"/>
  <c r="Z61" i="23"/>
  <c r="AH61" i="23" s="1"/>
  <c r="AH14" i="23"/>
  <c r="I58" i="23"/>
  <c r="M58" i="23"/>
  <c r="Q58" i="23"/>
  <c r="U58" i="23"/>
  <c r="Y58" i="23"/>
  <c r="AH18" i="23"/>
  <c r="H57" i="23"/>
  <c r="P57" i="23"/>
  <c r="T57" i="23"/>
  <c r="X57" i="23"/>
  <c r="AH22" i="23"/>
  <c r="J56" i="23"/>
  <c r="N56" i="23"/>
  <c r="R56" i="23"/>
  <c r="V56" i="23"/>
  <c r="Z56" i="23"/>
  <c r="H55" i="23"/>
  <c r="L55" i="23"/>
  <c r="P55" i="23"/>
  <c r="T55" i="23"/>
  <c r="X55" i="23"/>
  <c r="AH27" i="23"/>
  <c r="I54" i="23"/>
  <c r="M54" i="23"/>
  <c r="AF54" i="23" s="1"/>
  <c r="Q54" i="23"/>
  <c r="U54" i="23"/>
  <c r="Y54" i="23"/>
  <c r="AG30" i="23"/>
  <c r="J62" i="23"/>
  <c r="N62" i="23"/>
  <c r="R62" i="23"/>
  <c r="V62" i="23"/>
  <c r="Z62" i="23"/>
  <c r="J54" i="23"/>
  <c r="N54" i="23"/>
  <c r="R54" i="23"/>
  <c r="V54" i="23"/>
  <c r="Z54" i="23"/>
  <c r="G62" i="23"/>
  <c r="K62" i="23"/>
  <c r="O62" i="23"/>
  <c r="S62" i="23"/>
  <c r="W62" i="23"/>
  <c r="AA62" i="23"/>
  <c r="K54" i="23"/>
  <c r="O54" i="23"/>
  <c r="S54" i="23"/>
  <c r="W54" i="23"/>
  <c r="H62" i="23"/>
  <c r="L62" i="23"/>
  <c r="P62" i="23"/>
  <c r="AG62" i="23" s="1"/>
  <c r="T62" i="23"/>
  <c r="X62" i="23"/>
  <c r="AH26" i="23"/>
  <c r="H54" i="23"/>
  <c r="L54" i="23"/>
  <c r="P54" i="23"/>
  <c r="AG54" i="23" s="1"/>
  <c r="T54" i="23"/>
  <c r="X54" i="23"/>
  <c r="AH30" i="23"/>
  <c r="I62" i="23"/>
  <c r="M62" i="23"/>
  <c r="Q62" i="23"/>
  <c r="U62" i="23"/>
  <c r="Y62" i="23"/>
  <c r="AH10" i="23"/>
  <c r="AC18" i="23"/>
  <c r="AG12" i="23"/>
  <c r="AB12" i="23"/>
  <c r="AH12" i="23"/>
  <c r="AF14" i="23"/>
  <c r="AH16" i="23"/>
  <c r="AH20" i="23"/>
  <c r="AH24" i="23"/>
  <c r="AH28" i="23"/>
  <c r="Z43" i="23"/>
  <c r="AH5" i="23"/>
  <c r="Z59" i="23"/>
  <c r="AF5" i="23"/>
  <c r="AA43" i="23"/>
  <c r="AH11" i="23"/>
  <c r="AH23" i="23"/>
  <c r="AA54" i="23"/>
  <c r="AA58" i="23"/>
  <c r="AA59" i="23"/>
  <c r="AD9" i="23"/>
  <c r="AF15" i="23"/>
  <c r="AB9" i="23"/>
  <c r="AF9" i="23"/>
  <c r="AH32" i="23"/>
  <c r="AA55" i="23"/>
  <c r="AH55" i="23" s="1"/>
  <c r="AD10" i="23"/>
  <c r="AE10" i="23" s="1"/>
  <c r="AC9" i="23"/>
  <c r="AE9" i="23" s="1"/>
  <c r="AG10" i="23"/>
  <c r="G60" i="23"/>
  <c r="AG14" i="23"/>
  <c r="AD17" i="23"/>
  <c r="AE17" i="23" s="1"/>
  <c r="AG18" i="23"/>
  <c r="AC21" i="23"/>
  <c r="L57" i="23"/>
  <c r="AG26" i="23"/>
  <c r="AH21" i="23"/>
  <c r="AF104" i="23"/>
  <c r="AE221" i="23"/>
  <c r="AE187" i="23"/>
  <c r="AF18" i="23"/>
  <c r="AC5" i="23"/>
  <c r="AG5" i="23"/>
  <c r="AC28" i="23"/>
  <c r="AC30" i="23"/>
  <c r="F80" i="23"/>
  <c r="AF90" i="23"/>
  <c r="AF10" i="23"/>
  <c r="AC12" i="23"/>
  <c r="AD13" i="23"/>
  <c r="AC13" i="23"/>
  <c r="AG13" i="23"/>
  <c r="AD14" i="23"/>
  <c r="AE14" i="23" s="1"/>
  <c r="AF22" i="23"/>
  <c r="AF23" i="23"/>
  <c r="AF24" i="23"/>
  <c r="AF25" i="23"/>
  <c r="AF26" i="23"/>
  <c r="AF27" i="23"/>
  <c r="AF28" i="23"/>
  <c r="AF30" i="23"/>
  <c r="AF31" i="23"/>
  <c r="AF33" i="23"/>
  <c r="AF87" i="23"/>
  <c r="AF91" i="23"/>
  <c r="AF139" i="23"/>
  <c r="AF157" i="23"/>
  <c r="AE206" i="23"/>
  <c r="AC26" i="23"/>
  <c r="AC27" i="23"/>
  <c r="AC31" i="23"/>
  <c r="AC33" i="23"/>
  <c r="AG9" i="23"/>
  <c r="AF12" i="23"/>
  <c r="AC16" i="23"/>
  <c r="AF17" i="23"/>
  <c r="AG19" i="23"/>
  <c r="AD19" i="23"/>
  <c r="AE19" i="23" s="1"/>
  <c r="AE207" i="23"/>
  <c r="AC23" i="23"/>
  <c r="AC24" i="23"/>
  <c r="AB5" i="23"/>
  <c r="AB10" i="23"/>
  <c r="AC15" i="23"/>
  <c r="AD20" i="23"/>
  <c r="AE20" i="23" s="1"/>
  <c r="AG22" i="23"/>
  <c r="AD22" i="23"/>
  <c r="AE22" i="23" s="1"/>
  <c r="AG23" i="23"/>
  <c r="AB23" i="23"/>
  <c r="AG24" i="23"/>
  <c r="AD24" i="23"/>
  <c r="AB25" i="23"/>
  <c r="AD26" i="23"/>
  <c r="AB27" i="23"/>
  <c r="AD28" i="23"/>
  <c r="AB29" i="23"/>
  <c r="AD30" i="23"/>
  <c r="AB31" i="23"/>
  <c r="AD32" i="23"/>
  <c r="AB33" i="23"/>
  <c r="AF121" i="23"/>
  <c r="AF155" i="23"/>
  <c r="AE208" i="23"/>
  <c r="H43" i="23"/>
  <c r="Q43" i="23"/>
  <c r="AG11" i="23"/>
  <c r="AD12" i="23"/>
  <c r="AB14" i="23"/>
  <c r="AD16" i="23"/>
  <c r="AB17" i="23"/>
  <c r="AD18" i="23"/>
  <c r="AE18" i="23" s="1"/>
  <c r="AB19" i="23"/>
  <c r="M43" i="23"/>
  <c r="Y43" i="23"/>
  <c r="J43" i="23"/>
  <c r="R43" i="23"/>
  <c r="AD11" i="23"/>
  <c r="AE11" i="23" s="1"/>
  <c r="AB13" i="23"/>
  <c r="AD15" i="23"/>
  <c r="AF58" i="23"/>
  <c r="AF20" i="23"/>
  <c r="AF21" i="23"/>
  <c r="I43" i="23"/>
  <c r="U43" i="23"/>
  <c r="N43" i="23"/>
  <c r="V43" i="23"/>
  <c r="G43" i="23"/>
  <c r="K43" i="23"/>
  <c r="O43" i="23"/>
  <c r="S43" i="23"/>
  <c r="W43" i="23"/>
  <c r="AB16" i="23"/>
  <c r="AF16" i="23"/>
  <c r="AB20" i="23"/>
  <c r="L43" i="23"/>
  <c r="P43" i="23"/>
  <c r="T43" i="23"/>
  <c r="X43" i="23"/>
  <c r="AB11" i="23"/>
  <c r="AF11" i="23"/>
  <c r="AG16" i="23"/>
  <c r="AG21" i="23"/>
  <c r="AB21" i="23"/>
  <c r="AD21" i="23"/>
  <c r="AE21" i="23" s="1"/>
  <c r="AC25" i="23"/>
  <c r="AG25" i="23"/>
  <c r="AC29" i="23"/>
  <c r="AG29" i="23"/>
  <c r="F223" i="23"/>
  <c r="Y223" i="23" s="1"/>
  <c r="F206" i="23"/>
  <c r="Y206" i="23" s="1"/>
  <c r="F189" i="23"/>
  <c r="Y189" i="23" s="1"/>
  <c r="F172" i="23"/>
  <c r="Y172" i="23" s="1"/>
  <c r="F155" i="23"/>
  <c r="Y155" i="23" s="1"/>
  <c r="F138" i="23"/>
  <c r="Y138" i="23" s="1"/>
  <c r="F121" i="23"/>
  <c r="Y121" i="23" s="1"/>
  <c r="F104" i="23"/>
  <c r="Y104" i="23" s="1"/>
  <c r="F227" i="23"/>
  <c r="Y227" i="23" s="1"/>
  <c r="F210" i="23"/>
  <c r="Y210" i="23" s="1"/>
  <c r="F193" i="23"/>
  <c r="Y193" i="23" s="1"/>
  <c r="F176" i="23"/>
  <c r="Y176" i="23" s="1"/>
  <c r="F159" i="23"/>
  <c r="Y159" i="23" s="1"/>
  <c r="F142" i="23"/>
  <c r="Y142" i="23" s="1"/>
  <c r="F125" i="23"/>
  <c r="Y125" i="23" s="1"/>
  <c r="F108" i="23"/>
  <c r="Y108" i="23" s="1"/>
  <c r="AF61" i="23"/>
  <c r="F231" i="23"/>
  <c r="Y231" i="23" s="1"/>
  <c r="F214" i="23"/>
  <c r="Y214" i="23" s="1"/>
  <c r="F180" i="23"/>
  <c r="Y180" i="23" s="1"/>
  <c r="F197" i="23"/>
  <c r="Y197" i="23" s="1"/>
  <c r="F163" i="23"/>
  <c r="Y163" i="23" s="1"/>
  <c r="F146" i="23"/>
  <c r="Y146" i="23" s="1"/>
  <c r="F129" i="23"/>
  <c r="Y129" i="23" s="1"/>
  <c r="F112" i="23"/>
  <c r="Y112" i="23" s="1"/>
  <c r="F71" i="23"/>
  <c r="F73" i="23"/>
  <c r="F89" i="23" s="1"/>
  <c r="Y89" i="23" s="1"/>
  <c r="F75" i="23"/>
  <c r="F91" i="23" s="1"/>
  <c r="Y91" i="23" s="1"/>
  <c r="F77" i="23"/>
  <c r="F93" i="23" s="1"/>
  <c r="Y93" i="23" s="1"/>
  <c r="F79" i="23"/>
  <c r="F95" i="23" s="1"/>
  <c r="Y95" i="23" s="1"/>
  <c r="F81" i="23"/>
  <c r="AB22" i="23"/>
  <c r="AD23" i="23"/>
  <c r="AB24" i="23"/>
  <c r="AD25" i="23"/>
  <c r="AB26" i="23"/>
  <c r="AD27" i="23"/>
  <c r="AB28" i="23"/>
  <c r="AD29" i="23"/>
  <c r="AB30" i="23"/>
  <c r="AD31" i="23"/>
  <c r="AB32" i="23"/>
  <c r="AF32" i="23"/>
  <c r="AD33" i="23"/>
  <c r="F226" i="23"/>
  <c r="Y226" i="23" s="1"/>
  <c r="F209" i="23"/>
  <c r="Y209" i="23" s="1"/>
  <c r="F192" i="23"/>
  <c r="Y192" i="23" s="1"/>
  <c r="F175" i="23"/>
  <c r="Y175" i="23" s="1"/>
  <c r="F158" i="23"/>
  <c r="Y158" i="23" s="1"/>
  <c r="F141" i="23"/>
  <c r="Y141" i="23" s="1"/>
  <c r="F124" i="23"/>
  <c r="Y124" i="23" s="1"/>
  <c r="F107" i="23"/>
  <c r="Y107" i="23" s="1"/>
  <c r="F230" i="23"/>
  <c r="Y230" i="23" s="1"/>
  <c r="F213" i="23"/>
  <c r="Y213" i="23" s="1"/>
  <c r="F196" i="23"/>
  <c r="Y196" i="23" s="1"/>
  <c r="F179" i="23"/>
  <c r="Y179" i="23" s="1"/>
  <c r="F162" i="23"/>
  <c r="Y162" i="23" s="1"/>
  <c r="F145" i="23"/>
  <c r="Y145" i="23" s="1"/>
  <c r="F128" i="23"/>
  <c r="Y128" i="23" s="1"/>
  <c r="F111" i="23"/>
  <c r="Y111" i="23" s="1"/>
  <c r="F234" i="23"/>
  <c r="F217" i="23"/>
  <c r="F200" i="23"/>
  <c r="F183" i="23"/>
  <c r="F166" i="23"/>
  <c r="F149" i="23"/>
  <c r="F132" i="23"/>
  <c r="F115" i="23"/>
  <c r="AC32" i="23"/>
  <c r="AG32" i="23"/>
  <c r="F225" i="23"/>
  <c r="Y225" i="23" s="1"/>
  <c r="F208" i="23"/>
  <c r="Y208" i="23" s="1"/>
  <c r="F191" i="23"/>
  <c r="Y191" i="23" s="1"/>
  <c r="F174" i="23"/>
  <c r="Y174" i="23" s="1"/>
  <c r="F157" i="23"/>
  <c r="Y157" i="23" s="1"/>
  <c r="F140" i="23"/>
  <c r="Y140" i="23" s="1"/>
  <c r="F106" i="23"/>
  <c r="Y106" i="23" s="1"/>
  <c r="F123" i="23"/>
  <c r="Y123" i="23" s="1"/>
  <c r="F229" i="23"/>
  <c r="Y229" i="23" s="1"/>
  <c r="F212" i="23"/>
  <c r="Y212" i="23" s="1"/>
  <c r="F195" i="23"/>
  <c r="Y195" i="23" s="1"/>
  <c r="F178" i="23"/>
  <c r="Y178" i="23" s="1"/>
  <c r="F161" i="23"/>
  <c r="Y161" i="23" s="1"/>
  <c r="F144" i="23"/>
  <c r="Y144" i="23" s="1"/>
  <c r="F110" i="23"/>
  <c r="Y110" i="23" s="1"/>
  <c r="F127" i="23"/>
  <c r="Y127" i="23" s="1"/>
  <c r="F233" i="23"/>
  <c r="F199" i="23"/>
  <c r="F216" i="23"/>
  <c r="F182" i="23"/>
  <c r="F165" i="23"/>
  <c r="F148" i="23"/>
  <c r="F131" i="23"/>
  <c r="F114" i="23"/>
  <c r="F74" i="23"/>
  <c r="F90" i="23" s="1"/>
  <c r="Y90" i="23" s="1"/>
  <c r="F78" i="23"/>
  <c r="F94" i="23" s="1"/>
  <c r="Y94" i="23" s="1"/>
  <c r="AE181" i="23"/>
  <c r="F82" i="23"/>
  <c r="AF29" i="23"/>
  <c r="F224" i="23"/>
  <c r="Y224" i="23" s="1"/>
  <c r="F207" i="23"/>
  <c r="Y207" i="23" s="1"/>
  <c r="F190" i="23"/>
  <c r="Y190" i="23" s="1"/>
  <c r="F173" i="23"/>
  <c r="Y173" i="23" s="1"/>
  <c r="F156" i="23"/>
  <c r="Y156" i="23" s="1"/>
  <c r="F139" i="23"/>
  <c r="Y139" i="23" s="1"/>
  <c r="F122" i="23"/>
  <c r="Y122" i="23" s="1"/>
  <c r="F105" i="23"/>
  <c r="Y105" i="23" s="1"/>
  <c r="F228" i="23"/>
  <c r="Y228" i="23" s="1"/>
  <c r="F211" i="23"/>
  <c r="Y211" i="23" s="1"/>
  <c r="F194" i="23"/>
  <c r="Y194" i="23" s="1"/>
  <c r="F177" i="23"/>
  <c r="Y177" i="23" s="1"/>
  <c r="F143" i="23"/>
  <c r="Y143" i="23" s="1"/>
  <c r="F160" i="23"/>
  <c r="Y160" i="23" s="1"/>
  <c r="F126" i="23"/>
  <c r="Y126" i="23" s="1"/>
  <c r="F109" i="23"/>
  <c r="Y109" i="23" s="1"/>
  <c r="AB61" i="23"/>
  <c r="F232" i="23"/>
  <c r="F215" i="23"/>
  <c r="F198" i="23"/>
  <c r="F164" i="23"/>
  <c r="F181" i="23"/>
  <c r="F147" i="23"/>
  <c r="F130" i="23"/>
  <c r="F113" i="23"/>
  <c r="AF96" i="23"/>
  <c r="AF92" i="23"/>
  <c r="AF88" i="23"/>
  <c r="AF97" i="23"/>
  <c r="AF93" i="23"/>
  <c r="AF98" i="23"/>
  <c r="AF94" i="23"/>
  <c r="AF95" i="23"/>
  <c r="AE107" i="23"/>
  <c r="AF108" i="23"/>
  <c r="AF112" i="23"/>
  <c r="AF113" i="23"/>
  <c r="AF114" i="23"/>
  <c r="AE115" i="23"/>
  <c r="AF130" i="23"/>
  <c r="AE106" i="23"/>
  <c r="AE110" i="23"/>
  <c r="AF122" i="23"/>
  <c r="AF125" i="23"/>
  <c r="AF115" i="23"/>
  <c r="AF111" i="23"/>
  <c r="AE105" i="23"/>
  <c r="AF106" i="23"/>
  <c r="AE109" i="23"/>
  <c r="AF110" i="23"/>
  <c r="AE104" i="23"/>
  <c r="AF105" i="23"/>
  <c r="AE108" i="23"/>
  <c r="AF109" i="23"/>
  <c r="AE111" i="23"/>
  <c r="AE112" i="23"/>
  <c r="AE113" i="23"/>
  <c r="AF132" i="23"/>
  <c r="AF128" i="23"/>
  <c r="AF124" i="23"/>
  <c r="AF131" i="23"/>
  <c r="AF127" i="23"/>
  <c r="AF123" i="23"/>
  <c r="AF129" i="23"/>
  <c r="AF140" i="23"/>
  <c r="AF144" i="23"/>
  <c r="AF146" i="23"/>
  <c r="AF147" i="23"/>
  <c r="AF148" i="23"/>
  <c r="AF143" i="23"/>
  <c r="AF141" i="23"/>
  <c r="AF145" i="23"/>
  <c r="AF166" i="23"/>
  <c r="AF162" i="23"/>
  <c r="AF158" i="23"/>
  <c r="AF163" i="23"/>
  <c r="AF164" i="23"/>
  <c r="AF165" i="23"/>
  <c r="AF161" i="23"/>
  <c r="AF160" i="23"/>
  <c r="AF183" i="23"/>
  <c r="AF179" i="23"/>
  <c r="AF182" i="23"/>
  <c r="AF174" i="23"/>
  <c r="AF178" i="23"/>
  <c r="AF181" i="23"/>
  <c r="AF173" i="23"/>
  <c r="AF177" i="23"/>
  <c r="AF172" i="23"/>
  <c r="AF176" i="23"/>
  <c r="AF175" i="23"/>
  <c r="AF180" i="23"/>
  <c r="AF197" i="23"/>
  <c r="AF198" i="23"/>
  <c r="AF194" i="23"/>
  <c r="AF191" i="23"/>
  <c r="AF200" i="23"/>
  <c r="AF190" i="23"/>
  <c r="AF195" i="23"/>
  <c r="AF189" i="23"/>
  <c r="AF196" i="23"/>
  <c r="AF199" i="23"/>
  <c r="AF192" i="23"/>
  <c r="AF193" i="23"/>
  <c r="AF207" i="23"/>
  <c r="AF208" i="23"/>
  <c r="AF209" i="23"/>
  <c r="AE210" i="23"/>
  <c r="AE211" i="23"/>
  <c r="AE213" i="23"/>
  <c r="AE209" i="23"/>
  <c r="AF211" i="23"/>
  <c r="AF212" i="23"/>
  <c r="AE214" i="23"/>
  <c r="AE215" i="23"/>
  <c r="AE216" i="23"/>
  <c r="AE217" i="23"/>
  <c r="AF217" i="23"/>
  <c r="AF214" i="23"/>
  <c r="AF210" i="23"/>
  <c r="AF206" i="23"/>
  <c r="AF215" i="23"/>
  <c r="AF216" i="23"/>
  <c r="AF224" i="23"/>
  <c r="AF228" i="23"/>
  <c r="AF232" i="23"/>
  <c r="AF223" i="23"/>
  <c r="AF227" i="23"/>
  <c r="AF231" i="23"/>
  <c r="AF226" i="23"/>
  <c r="AF230" i="23"/>
  <c r="AF234" i="23"/>
  <c r="AF225" i="23"/>
  <c r="AF229" i="23"/>
  <c r="BA44" i="21"/>
  <c r="AX44" i="21"/>
  <c r="AT44" i="21"/>
  <c r="AP44" i="21"/>
  <c r="BC43" i="21"/>
  <c r="AY43" i="21"/>
  <c r="AU43" i="21"/>
  <c r="AM43" i="21"/>
  <c r="BD42" i="21"/>
  <c r="AZ42" i="21"/>
  <c r="AR42" i="21"/>
  <c r="AN42" i="21"/>
  <c r="BE41" i="21"/>
  <c r="AW41" i="21"/>
  <c r="AS41" i="21"/>
  <c r="AO41" i="21"/>
  <c r="BB40" i="21"/>
  <c r="AX40" i="21"/>
  <c r="AT40" i="21"/>
  <c r="AL40" i="21"/>
  <c r="BC39" i="21"/>
  <c r="AY39" i="21"/>
  <c r="AQ39" i="21"/>
  <c r="AM39" i="21"/>
  <c r="BD38" i="21"/>
  <c r="AV38" i="21"/>
  <c r="AR38" i="21"/>
  <c r="AN38" i="21"/>
  <c r="BA37" i="21"/>
  <c r="AW37" i="21"/>
  <c r="AS37" i="21"/>
  <c r="AK37" i="21"/>
  <c r="BB36" i="21"/>
  <c r="AX36" i="21"/>
  <c r="AT36" i="21"/>
  <c r="AP36" i="21"/>
  <c r="AL36" i="21"/>
  <c r="BD34" i="21"/>
  <c r="Z32" i="28" s="1"/>
  <c r="Z62" i="28" s="1"/>
  <c r="AZ34" i="21"/>
  <c r="V32" i="28" s="1"/>
  <c r="V62" i="28" s="1"/>
  <c r="AV34" i="21"/>
  <c r="R32" i="28" s="1"/>
  <c r="R62" i="28" s="1"/>
  <c r="AT34" i="21"/>
  <c r="P32" i="28" s="1"/>
  <c r="AQ34" i="21"/>
  <c r="M32" i="28" s="1"/>
  <c r="AN34" i="21"/>
  <c r="J32" i="28" s="1"/>
  <c r="J62" i="28" s="1"/>
  <c r="AL34" i="21"/>
  <c r="H32" i="28" s="1"/>
  <c r="H62" i="28" s="1"/>
  <c r="BD33" i="21"/>
  <c r="Z31" i="28" s="1"/>
  <c r="BA33" i="21"/>
  <c r="W31" i="28" s="1"/>
  <c r="AY33" i="21"/>
  <c r="U31" i="28" s="1"/>
  <c r="AV33" i="21"/>
  <c r="R31" i="28" s="1"/>
  <c r="AS33" i="21"/>
  <c r="O31" i="28" s="1"/>
  <c r="AQ33" i="21"/>
  <c r="M31" i="28" s="1"/>
  <c r="AN33" i="21"/>
  <c r="J31" i="28" s="1"/>
  <c r="AK33" i="21"/>
  <c r="G31" i="28" s="1"/>
  <c r="BD32" i="21"/>
  <c r="Z30" i="28" s="1"/>
  <c r="BA32" i="21"/>
  <c r="W30" i="28" s="1"/>
  <c r="AX32" i="21"/>
  <c r="T30" i="28" s="1"/>
  <c r="AV32" i="21"/>
  <c r="R30" i="28" s="1"/>
  <c r="AT32" i="21"/>
  <c r="P30" i="28" s="1"/>
  <c r="AS32" i="21"/>
  <c r="O30" i="28" s="1"/>
  <c r="AR32" i="21"/>
  <c r="N30" i="28" s="1"/>
  <c r="AP32" i="21"/>
  <c r="L30" i="28" s="1"/>
  <c r="AO32" i="21"/>
  <c r="K30" i="28" s="1"/>
  <c r="AN32" i="21"/>
  <c r="J30" i="28" s="1"/>
  <c r="AL32" i="21"/>
  <c r="H30" i="28" s="1"/>
  <c r="AK32" i="21"/>
  <c r="G30" i="28" s="1"/>
  <c r="BE26" i="21"/>
  <c r="AA24" i="28" s="1"/>
  <c r="BD26" i="21"/>
  <c r="Z24" i="28" s="1"/>
  <c r="BC26" i="21"/>
  <c r="Y24" i="28" s="1"/>
  <c r="BB26" i="21"/>
  <c r="X24" i="28" s="1"/>
  <c r="BA26" i="21"/>
  <c r="W24" i="28" s="1"/>
  <c r="AZ26" i="21"/>
  <c r="V24" i="28" s="1"/>
  <c r="AY26" i="21"/>
  <c r="U24" i="28" s="1"/>
  <c r="AX26" i="21"/>
  <c r="T24" i="28" s="1"/>
  <c r="AW26" i="21"/>
  <c r="S24" i="28" s="1"/>
  <c r="AV26" i="21"/>
  <c r="R24" i="28" s="1"/>
  <c r="AU26" i="21"/>
  <c r="Q24" i="28" s="1"/>
  <c r="AT26" i="21"/>
  <c r="P24" i="28" s="1"/>
  <c r="AS26" i="21"/>
  <c r="O24" i="28" s="1"/>
  <c r="AR26" i="21"/>
  <c r="N24" i="28" s="1"/>
  <c r="AQ26" i="21"/>
  <c r="M24" i="28" s="1"/>
  <c r="AP26" i="21"/>
  <c r="L24" i="28" s="1"/>
  <c r="AO26" i="21"/>
  <c r="K24" i="28" s="1"/>
  <c r="AN26" i="21"/>
  <c r="J24" i="28" s="1"/>
  <c r="AM26" i="21"/>
  <c r="I24" i="28" s="1"/>
  <c r="AL26" i="21"/>
  <c r="H24" i="28" s="1"/>
  <c r="AK26" i="21"/>
  <c r="G24" i="28" s="1"/>
  <c r="BE24" i="21"/>
  <c r="AA22" i="28" s="1"/>
  <c r="BD24" i="21"/>
  <c r="Z22" i="28" s="1"/>
  <c r="BC24" i="21"/>
  <c r="Y22" i="28" s="1"/>
  <c r="BB24" i="21"/>
  <c r="X22" i="28" s="1"/>
  <c r="BA24" i="21"/>
  <c r="W22" i="28" s="1"/>
  <c r="AZ24" i="21"/>
  <c r="V22" i="28" s="1"/>
  <c r="AY24" i="21"/>
  <c r="U22" i="28" s="1"/>
  <c r="AX24" i="21"/>
  <c r="T22" i="28" s="1"/>
  <c r="AW24" i="21"/>
  <c r="S22" i="28" s="1"/>
  <c r="AV24" i="21"/>
  <c r="R22" i="28" s="1"/>
  <c r="AU24" i="21"/>
  <c r="Q22" i="28" s="1"/>
  <c r="AT24" i="21"/>
  <c r="P22" i="28" s="1"/>
  <c r="AS24" i="21"/>
  <c r="O22" i="28" s="1"/>
  <c r="AR24" i="21"/>
  <c r="N22" i="28" s="1"/>
  <c r="AQ24" i="21"/>
  <c r="M22" i="28" s="1"/>
  <c r="AP24" i="21"/>
  <c r="L22" i="28" s="1"/>
  <c r="AO24" i="21"/>
  <c r="K22" i="28" s="1"/>
  <c r="AN24" i="21"/>
  <c r="J22" i="28" s="1"/>
  <c r="AM24" i="21"/>
  <c r="I22" i="28" s="1"/>
  <c r="AL24" i="21"/>
  <c r="H22" i="28" s="1"/>
  <c r="AK24" i="21"/>
  <c r="G22" i="28" s="1"/>
  <c r="BE23" i="21"/>
  <c r="AA21" i="28" s="1"/>
  <c r="BD23" i="21"/>
  <c r="Z21" i="28" s="1"/>
  <c r="Z57" i="28" s="1"/>
  <c r="BC23" i="21"/>
  <c r="Y21" i="28" s="1"/>
  <c r="Y57" i="28" s="1"/>
  <c r="BB23" i="21"/>
  <c r="X21" i="28" s="1"/>
  <c r="X57" i="28" s="1"/>
  <c r="BA23" i="21"/>
  <c r="W21" i="28" s="1"/>
  <c r="W57" i="28" s="1"/>
  <c r="AZ23" i="21"/>
  <c r="V21" i="28" s="1"/>
  <c r="V57" i="28" s="1"/>
  <c r="AY23" i="21"/>
  <c r="U21" i="28" s="1"/>
  <c r="U57" i="28" s="1"/>
  <c r="AX23" i="21"/>
  <c r="T21" i="28" s="1"/>
  <c r="T57" i="28" s="1"/>
  <c r="AW23" i="21"/>
  <c r="S21" i="28" s="1"/>
  <c r="S57" i="28" s="1"/>
  <c r="AV23" i="21"/>
  <c r="R21" i="28" s="1"/>
  <c r="R57" i="28" s="1"/>
  <c r="AU23" i="21"/>
  <c r="Q21" i="28" s="1"/>
  <c r="Q57" i="28" s="1"/>
  <c r="AT23" i="21"/>
  <c r="P21" i="28" s="1"/>
  <c r="AS23" i="21"/>
  <c r="O21" i="28" s="1"/>
  <c r="O57" i="28" s="1"/>
  <c r="AR23" i="21"/>
  <c r="N21" i="28" s="1"/>
  <c r="N57" i="28" s="1"/>
  <c r="AQ23" i="21"/>
  <c r="M21" i="28" s="1"/>
  <c r="AP23" i="21"/>
  <c r="L21" i="28" s="1"/>
  <c r="AO23" i="21"/>
  <c r="K21" i="28" s="1"/>
  <c r="AN23" i="21"/>
  <c r="J21" i="28" s="1"/>
  <c r="J57" i="28" s="1"/>
  <c r="AM23" i="21"/>
  <c r="I21" i="28" s="1"/>
  <c r="I57" i="28" s="1"/>
  <c r="AL23" i="21"/>
  <c r="H21" i="28" s="1"/>
  <c r="AK23" i="21"/>
  <c r="G21" i="28" s="1"/>
  <c r="G57" i="28" s="1"/>
  <c r="BE22" i="21"/>
  <c r="AA20" i="28" s="1"/>
  <c r="BD22" i="21"/>
  <c r="Z20" i="28" s="1"/>
  <c r="BC22" i="21"/>
  <c r="Y20" i="28" s="1"/>
  <c r="BB22" i="21"/>
  <c r="X20" i="28" s="1"/>
  <c r="BA22" i="21"/>
  <c r="W20" i="28" s="1"/>
  <c r="AZ22" i="21"/>
  <c r="V20" i="28" s="1"/>
  <c r="AY22" i="21"/>
  <c r="U20" i="28" s="1"/>
  <c r="AX22" i="21"/>
  <c r="T20" i="28" s="1"/>
  <c r="AW22" i="21"/>
  <c r="S20" i="28" s="1"/>
  <c r="AV22" i="21"/>
  <c r="R20" i="28" s="1"/>
  <c r="AU22" i="21"/>
  <c r="Q20" i="28" s="1"/>
  <c r="AT22" i="21"/>
  <c r="P20" i="28" s="1"/>
  <c r="AS22" i="21"/>
  <c r="O20" i="28" s="1"/>
  <c r="AR22" i="21"/>
  <c r="N20" i="28" s="1"/>
  <c r="AQ22" i="21"/>
  <c r="M20" i="28" s="1"/>
  <c r="AP22" i="21"/>
  <c r="L20" i="28" s="1"/>
  <c r="AO22" i="21"/>
  <c r="K20" i="28" s="1"/>
  <c r="AN22" i="21"/>
  <c r="J20" i="28" s="1"/>
  <c r="AM22" i="21"/>
  <c r="I20" i="28" s="1"/>
  <c r="AL22" i="21"/>
  <c r="H20" i="28" s="1"/>
  <c r="AK22" i="21"/>
  <c r="G20" i="28" s="1"/>
  <c r="BE21" i="21"/>
  <c r="AA19" i="28" s="1"/>
  <c r="AA65" i="28" s="1"/>
  <c r="BD21" i="21"/>
  <c r="Z19" i="28" s="1"/>
  <c r="Z65" i="28" s="1"/>
  <c r="BC21" i="21"/>
  <c r="Y19" i="28" s="1"/>
  <c r="Y65" i="28" s="1"/>
  <c r="BB21" i="21"/>
  <c r="X19" i="28" s="1"/>
  <c r="X65" i="28" s="1"/>
  <c r="BA21" i="21"/>
  <c r="W19" i="28" s="1"/>
  <c r="W65" i="28" s="1"/>
  <c r="AZ21" i="21"/>
  <c r="V19" i="28" s="1"/>
  <c r="V65" i="28" s="1"/>
  <c r="AY21" i="21"/>
  <c r="U19" i="28" s="1"/>
  <c r="U65" i="28" s="1"/>
  <c r="AX21" i="21"/>
  <c r="T19" i="28" s="1"/>
  <c r="T65" i="28" s="1"/>
  <c r="AW21" i="21"/>
  <c r="S19" i="28" s="1"/>
  <c r="S65" i="28" s="1"/>
  <c r="AV21" i="21"/>
  <c r="R19" i="28" s="1"/>
  <c r="R65" i="28" s="1"/>
  <c r="AU21" i="21"/>
  <c r="Q19" i="28" s="1"/>
  <c r="Q65" i="28" s="1"/>
  <c r="AT21" i="21"/>
  <c r="P19" i="28" s="1"/>
  <c r="P65" i="28" s="1"/>
  <c r="AS21" i="21"/>
  <c r="O19" i="28" s="1"/>
  <c r="O65" i="28" s="1"/>
  <c r="AR21" i="21"/>
  <c r="N19" i="28" s="1"/>
  <c r="N65" i="28" s="1"/>
  <c r="AQ21" i="21"/>
  <c r="M19" i="28" s="1"/>
  <c r="M65" i="28" s="1"/>
  <c r="AP21" i="21"/>
  <c r="L19" i="28" s="1"/>
  <c r="L65" i="28" s="1"/>
  <c r="AO21" i="21"/>
  <c r="K19" i="28" s="1"/>
  <c r="K65" i="28" s="1"/>
  <c r="AN21" i="21"/>
  <c r="J19" i="28" s="1"/>
  <c r="J65" i="28" s="1"/>
  <c r="AM21" i="21"/>
  <c r="I19" i="28" s="1"/>
  <c r="I65" i="28" s="1"/>
  <c r="AL21" i="21"/>
  <c r="H19" i="28" s="1"/>
  <c r="H65" i="28" s="1"/>
  <c r="AK21" i="21"/>
  <c r="G19" i="28" s="1"/>
  <c r="G65" i="28" s="1"/>
  <c r="BE20" i="21"/>
  <c r="AA18" i="28" s="1"/>
  <c r="BD20" i="21"/>
  <c r="Z18" i="28" s="1"/>
  <c r="BC20" i="21"/>
  <c r="Y18" i="28" s="1"/>
  <c r="BB20" i="21"/>
  <c r="X18" i="28" s="1"/>
  <c r="BA20" i="21"/>
  <c r="W18" i="28" s="1"/>
  <c r="AZ20" i="21"/>
  <c r="V18" i="28" s="1"/>
  <c r="AY20" i="21"/>
  <c r="U18" i="28" s="1"/>
  <c r="AX20" i="21"/>
  <c r="T18" i="28" s="1"/>
  <c r="AW20" i="21"/>
  <c r="S18" i="28" s="1"/>
  <c r="AV20" i="21"/>
  <c r="R18" i="28" s="1"/>
  <c r="AU20" i="21"/>
  <c r="Q18" i="28" s="1"/>
  <c r="AT20" i="21"/>
  <c r="P18" i="28" s="1"/>
  <c r="AS20" i="21"/>
  <c r="O18" i="28" s="1"/>
  <c r="AR20" i="21"/>
  <c r="N18" i="28" s="1"/>
  <c r="AQ20" i="21"/>
  <c r="M18" i="28" s="1"/>
  <c r="AP20" i="21"/>
  <c r="L18" i="28" s="1"/>
  <c r="AO20" i="21"/>
  <c r="K18" i="28" s="1"/>
  <c r="AN20" i="21"/>
  <c r="J18" i="28" s="1"/>
  <c r="AM20" i="21"/>
  <c r="I18" i="28" s="1"/>
  <c r="AL20" i="21"/>
  <c r="H18" i="28" s="1"/>
  <c r="AK20" i="21"/>
  <c r="G18" i="28" s="1"/>
  <c r="BE19" i="21"/>
  <c r="AA17" i="28" s="1"/>
  <c r="BD19" i="21"/>
  <c r="Z17" i="28" s="1"/>
  <c r="BC19" i="21"/>
  <c r="Y17" i="28" s="1"/>
  <c r="BB19" i="21"/>
  <c r="X17" i="28" s="1"/>
  <c r="BA19" i="21"/>
  <c r="W17" i="28" s="1"/>
  <c r="AZ19" i="21"/>
  <c r="V17" i="28" s="1"/>
  <c r="AY19" i="21"/>
  <c r="U17" i="28" s="1"/>
  <c r="AX19" i="21"/>
  <c r="T17" i="28" s="1"/>
  <c r="AW19" i="21"/>
  <c r="S17" i="28" s="1"/>
  <c r="AV19" i="21"/>
  <c r="R17" i="28" s="1"/>
  <c r="AU19" i="21"/>
  <c r="Q17" i="28" s="1"/>
  <c r="AT19" i="21"/>
  <c r="P17" i="28" s="1"/>
  <c r="AS19" i="21"/>
  <c r="O17" i="28" s="1"/>
  <c r="AR19" i="21"/>
  <c r="N17" i="28" s="1"/>
  <c r="AQ19" i="21"/>
  <c r="M17" i="28" s="1"/>
  <c r="AP19" i="21"/>
  <c r="L17" i="28" s="1"/>
  <c r="AO19" i="21"/>
  <c r="K17" i="28" s="1"/>
  <c r="AN19" i="21"/>
  <c r="J17" i="28" s="1"/>
  <c r="AM19" i="21"/>
  <c r="I17" i="28" s="1"/>
  <c r="AL19" i="21"/>
  <c r="H17" i="28" s="1"/>
  <c r="AK19" i="21"/>
  <c r="G17" i="28" s="1"/>
  <c r="BE16" i="21"/>
  <c r="AA14" i="28" s="1"/>
  <c r="BD16" i="21"/>
  <c r="Z14" i="28" s="1"/>
  <c r="BC16" i="21"/>
  <c r="Y14" i="28" s="1"/>
  <c r="BB16" i="21"/>
  <c r="X14" i="28" s="1"/>
  <c r="BA16" i="21"/>
  <c r="W14" i="28" s="1"/>
  <c r="AZ16" i="21"/>
  <c r="V14" i="28" s="1"/>
  <c r="AY16" i="21"/>
  <c r="U14" i="28" s="1"/>
  <c r="AX16" i="21"/>
  <c r="T14" i="28" s="1"/>
  <c r="AW16" i="21"/>
  <c r="S14" i="28" s="1"/>
  <c r="AV16" i="21"/>
  <c r="R14" i="28" s="1"/>
  <c r="AU16" i="21"/>
  <c r="Q14" i="28" s="1"/>
  <c r="AT16" i="21"/>
  <c r="P14" i="28" s="1"/>
  <c r="AS16" i="21"/>
  <c r="O14" i="28" s="1"/>
  <c r="AR16" i="21"/>
  <c r="N14" i="28" s="1"/>
  <c r="AQ16" i="21"/>
  <c r="M14" i="28" s="1"/>
  <c r="AP16" i="21"/>
  <c r="L14" i="28" s="1"/>
  <c r="AO16" i="21"/>
  <c r="K14" i="28" s="1"/>
  <c r="AN16" i="21"/>
  <c r="J14" i="28" s="1"/>
  <c r="AM16" i="21"/>
  <c r="I14" i="28" s="1"/>
  <c r="AL16" i="21"/>
  <c r="H14" i="28" s="1"/>
  <c r="AK16" i="21"/>
  <c r="G14" i="28" s="1"/>
  <c r="C31" i="22"/>
  <c r="C32" i="22" s="1"/>
  <c r="C33" i="22" s="1"/>
  <c r="C34" i="22" s="1"/>
  <c r="C35" i="22" s="1"/>
  <c r="C36" i="22" s="1"/>
  <c r="C37" i="22" s="1"/>
  <c r="C38" i="22" s="1"/>
  <c r="C39" i="22" s="1"/>
  <c r="AD5" i="23" l="1"/>
  <c r="AE5" i="23" s="1"/>
  <c r="AB65" i="23"/>
  <c r="AG58" i="23"/>
  <c r="AC55" i="23"/>
  <c r="AE16" i="23"/>
  <c r="AC54" i="23"/>
  <c r="AG65" i="28"/>
  <c r="AF65" i="28"/>
  <c r="AH65" i="28"/>
  <c r="AG17" i="28"/>
  <c r="AH18" i="28"/>
  <c r="AF20" i="28"/>
  <c r="AF22" i="28"/>
  <c r="AH22" i="28"/>
  <c r="AF31" i="28"/>
  <c r="AF17" i="28"/>
  <c r="AD65" i="28"/>
  <c r="AB65" i="28"/>
  <c r="AG24" i="28"/>
  <c r="AC65" i="28"/>
  <c r="AH24" i="28"/>
  <c r="AH62" i="23"/>
  <c r="AH56" i="23"/>
  <c r="AG22" i="28"/>
  <c r="AC30" i="28"/>
  <c r="AD58" i="23"/>
  <c r="AE58" i="23" s="1"/>
  <c r="AC62" i="23"/>
  <c r="AB19" i="28"/>
  <c r="AD19" i="28"/>
  <c r="AC22" i="28"/>
  <c r="AB30" i="28"/>
  <c r="AB14" i="28"/>
  <c r="AD14" i="28"/>
  <c r="AH14" i="28"/>
  <c r="AF18" i="28"/>
  <c r="AC19" i="28"/>
  <c r="AG19" i="28"/>
  <c r="AB20" i="28"/>
  <c r="AD20" i="28"/>
  <c r="AH20" i="28"/>
  <c r="AC24" i="28"/>
  <c r="AG30" i="28"/>
  <c r="AF14" i="28"/>
  <c r="AC14" i="28"/>
  <c r="AG14" i="28"/>
  <c r="AB17" i="28"/>
  <c r="AH17" i="28"/>
  <c r="AF19" i="28"/>
  <c r="AC20" i="28"/>
  <c r="AG20" i="28"/>
  <c r="AD21" i="28"/>
  <c r="K57" i="28"/>
  <c r="AH21" i="28"/>
  <c r="AA57" i="28"/>
  <c r="AH57" i="28" s="1"/>
  <c r="AF24" i="28"/>
  <c r="AC18" i="28"/>
  <c r="AF21" i="28"/>
  <c r="M57" i="28"/>
  <c r="AF57" i="28" s="1"/>
  <c r="AB24" i="28"/>
  <c r="AD24" i="28"/>
  <c r="P62" i="28"/>
  <c r="AD17" i="28"/>
  <c r="AC17" i="28"/>
  <c r="AG18" i="28"/>
  <c r="AD18" i="28"/>
  <c r="AB18" i="28"/>
  <c r="AH19" i="28"/>
  <c r="AB21" i="28"/>
  <c r="H57" i="28"/>
  <c r="AC21" i="28"/>
  <c r="L57" i="28"/>
  <c r="P57" i="28"/>
  <c r="AG57" i="28" s="1"/>
  <c r="AG21" i="28"/>
  <c r="AD22" i="28"/>
  <c r="AB22" i="28"/>
  <c r="M62" i="28"/>
  <c r="AH63" i="23"/>
  <c r="AH58" i="23"/>
  <c r="Z66" i="23"/>
  <c r="AF62" i="23"/>
  <c r="AG55" i="23"/>
  <c r="AH57" i="23"/>
  <c r="AB58" i="23"/>
  <c r="AH65" i="23"/>
  <c r="F87" i="23"/>
  <c r="Y87" i="23" s="1"/>
  <c r="Y147" i="23"/>
  <c r="Y215" i="23"/>
  <c r="Y148" i="23"/>
  <c r="Y199" i="23"/>
  <c r="Y115" i="23"/>
  <c r="Y183" i="23"/>
  <c r="Y181" i="23"/>
  <c r="Y232" i="23"/>
  <c r="F98" i="23"/>
  <c r="Y165" i="23"/>
  <c r="Y233" i="23"/>
  <c r="Y132" i="23"/>
  <c r="Y200" i="23"/>
  <c r="F97" i="23"/>
  <c r="AH64" i="23"/>
  <c r="Y113" i="23"/>
  <c r="Y164" i="23"/>
  <c r="Y114" i="23"/>
  <c r="Y182" i="23"/>
  <c r="Y149" i="23"/>
  <c r="Y217" i="23"/>
  <c r="Y130" i="23"/>
  <c r="Y198" i="23"/>
  <c r="Y131" i="23"/>
  <c r="Y216" i="23"/>
  <c r="Y166" i="23"/>
  <c r="Y234" i="23"/>
  <c r="F96" i="23"/>
  <c r="AI96" i="23" s="1"/>
  <c r="AE15" i="23"/>
  <c r="AE13" i="23"/>
  <c r="AH59" i="23"/>
  <c r="AH54" i="23"/>
  <c r="AA66" i="23"/>
  <c r="BH16" i="21"/>
  <c r="BJ19" i="21"/>
  <c r="BK20" i="21"/>
  <c r="BL21" i="21"/>
  <c r="BG32" i="21"/>
  <c r="BL16" i="21"/>
  <c r="BJ23" i="21"/>
  <c r="BK24" i="21"/>
  <c r="BF26" i="21"/>
  <c r="BK19" i="21"/>
  <c r="BF21" i="21"/>
  <c r="BL20" i="21"/>
  <c r="BJ22" i="21"/>
  <c r="BK23" i="21"/>
  <c r="BL24" i="21"/>
  <c r="BJ26" i="21"/>
  <c r="BK16" i="21"/>
  <c r="BG24" i="21"/>
  <c r="BJ20" i="21"/>
  <c r="BK21" i="21"/>
  <c r="BH22" i="21"/>
  <c r="BL22" i="21"/>
  <c r="BG16" i="21"/>
  <c r="BG20" i="21"/>
  <c r="BJ16" i="21"/>
  <c r="BG21" i="21"/>
  <c r="BJ24" i="21"/>
  <c r="BL26" i="21"/>
  <c r="BF19" i="21"/>
  <c r="BL19" i="21"/>
  <c r="BJ21" i="21"/>
  <c r="BG22" i="21"/>
  <c r="BI22" i="21" s="1"/>
  <c r="BK22" i="21"/>
  <c r="BF23" i="21"/>
  <c r="BL23" i="21"/>
  <c r="BG26" i="21"/>
  <c r="BK26" i="21"/>
  <c r="BJ33" i="21"/>
  <c r="AO37" i="21"/>
  <c r="BE37" i="21"/>
  <c r="AZ38" i="21"/>
  <c r="AU39" i="21"/>
  <c r="AP40" i="21"/>
  <c r="AK41" i="21"/>
  <c r="BA41" i="21"/>
  <c r="AV42" i="21"/>
  <c r="AQ43" i="21"/>
  <c r="AL44" i="21"/>
  <c r="BB44" i="21"/>
  <c r="BG19" i="21"/>
  <c r="BH20" i="21"/>
  <c r="BG23" i="21"/>
  <c r="BF24" i="21"/>
  <c r="BK32" i="21"/>
  <c r="BF16" i="21"/>
  <c r="BH19" i="21"/>
  <c r="BH24" i="21"/>
  <c r="BH26" i="21"/>
  <c r="BF32" i="21"/>
  <c r="AW32" i="21"/>
  <c r="S30" i="28" s="1"/>
  <c r="BB32" i="21"/>
  <c r="X30" i="28" s="1"/>
  <c r="AM33" i="21"/>
  <c r="I31" i="28" s="1"/>
  <c r="AR33" i="21"/>
  <c r="N31" i="28" s="1"/>
  <c r="AW33" i="21"/>
  <c r="S31" i="28" s="1"/>
  <c r="BC33" i="21"/>
  <c r="Y31" i="28" s="1"/>
  <c r="AM34" i="21"/>
  <c r="I32" i="28" s="1"/>
  <c r="I62" i="28" s="1"/>
  <c r="AR34" i="21"/>
  <c r="N32" i="28" s="1"/>
  <c r="N62" i="28" s="1"/>
  <c r="AY34" i="21"/>
  <c r="U32" i="28" s="1"/>
  <c r="U62" i="28" s="1"/>
  <c r="AO36" i="21"/>
  <c r="AW36" i="21"/>
  <c r="BE36" i="21"/>
  <c r="AR37" i="21"/>
  <c r="AZ37" i="21"/>
  <c r="AM38" i="21"/>
  <c r="AU38" i="21"/>
  <c r="BC38" i="21"/>
  <c r="AP39" i="21"/>
  <c r="AX39" i="21"/>
  <c r="AK40" i="21"/>
  <c r="AS40" i="21"/>
  <c r="BA40" i="21"/>
  <c r="AN41" i="21"/>
  <c r="AV41" i="21"/>
  <c r="BD41" i="21"/>
  <c r="AQ42" i="21"/>
  <c r="AY42" i="21"/>
  <c r="AL43" i="21"/>
  <c r="AT43" i="21"/>
  <c r="BB43" i="21"/>
  <c r="AO44" i="21"/>
  <c r="BH44" i="21" s="1"/>
  <c r="AW44" i="21"/>
  <c r="BE44" i="21"/>
  <c r="BF20" i="21"/>
  <c r="BH21" i="21"/>
  <c r="BI21" i="21" s="1"/>
  <c r="BF22" i="21"/>
  <c r="BH23" i="21"/>
  <c r="AZ32" i="21"/>
  <c r="V30" i="28" s="1"/>
  <c r="BE32" i="21"/>
  <c r="AA30" i="28" s="1"/>
  <c r="AH30" i="28" s="1"/>
  <c r="AO33" i="21"/>
  <c r="K31" i="28" s="1"/>
  <c r="AU33" i="21"/>
  <c r="Q31" i="28" s="1"/>
  <c r="AZ33" i="21"/>
  <c r="V31" i="28" s="1"/>
  <c r="BE33" i="21"/>
  <c r="AA31" i="28" s="1"/>
  <c r="AH31" i="28" s="1"/>
  <c r="AP34" i="21"/>
  <c r="L32" i="28" s="1"/>
  <c r="AU34" i="21"/>
  <c r="Q32" i="28" s="1"/>
  <c r="Q62" i="28" s="1"/>
  <c r="BC34" i="21"/>
  <c r="Y32" i="28" s="1"/>
  <c r="Y62" i="28" s="1"/>
  <c r="AK36" i="21"/>
  <c r="AS36" i="21"/>
  <c r="BA36" i="21"/>
  <c r="AN37" i="21"/>
  <c r="AV37" i="21"/>
  <c r="BD37" i="21"/>
  <c r="AQ38" i="21"/>
  <c r="AY38" i="21"/>
  <c r="AL39" i="21"/>
  <c r="BG39" i="21" s="1"/>
  <c r="AT39" i="21"/>
  <c r="BB39" i="21"/>
  <c r="AO40" i="21"/>
  <c r="AW40" i="21"/>
  <c r="BE40" i="21"/>
  <c r="AR41" i="21"/>
  <c r="AZ41" i="21"/>
  <c r="AM42" i="21"/>
  <c r="AU42" i="21"/>
  <c r="BC42" i="21"/>
  <c r="AP43" i="21"/>
  <c r="AX43" i="21"/>
  <c r="AK44" i="21"/>
  <c r="AS44" i="21"/>
  <c r="AF55" i="23"/>
  <c r="AC64" i="23"/>
  <c r="AE31" i="23"/>
  <c r="AE23" i="23"/>
  <c r="AF63" i="23"/>
  <c r="AE32" i="23"/>
  <c r="AG65" i="23"/>
  <c r="AG57" i="23"/>
  <c r="AF65" i="23"/>
  <c r="AG43" i="23"/>
  <c r="AE12" i="23"/>
  <c r="O52" i="23"/>
  <c r="AG63" i="23"/>
  <c r="X66" i="23"/>
  <c r="H66" i="23"/>
  <c r="AE26" i="23"/>
  <c r="I66" i="23"/>
  <c r="L52" i="23"/>
  <c r="AF60" i="23"/>
  <c r="Q66" i="23"/>
  <c r="AE27" i="23"/>
  <c r="T66" i="23"/>
  <c r="N71" i="23" s="1"/>
  <c r="W52" i="23"/>
  <c r="AE25" i="23"/>
  <c r="AC59" i="23"/>
  <c r="AE24" i="23"/>
  <c r="AE30" i="23"/>
  <c r="U66" i="23"/>
  <c r="U52" i="23"/>
  <c r="AF57" i="23"/>
  <c r="AE33" i="23"/>
  <c r="Y66" i="23"/>
  <c r="S66" i="23"/>
  <c r="O66" i="23"/>
  <c r="O71" i="23" s="1"/>
  <c r="AC63" i="23"/>
  <c r="AE28" i="23"/>
  <c r="AI181" i="23"/>
  <c r="AI232" i="23"/>
  <c r="AB60" i="23"/>
  <c r="AD60" i="23"/>
  <c r="AI160" i="23"/>
  <c r="AI211" i="23"/>
  <c r="AI105" i="23"/>
  <c r="AI173" i="23"/>
  <c r="AI90" i="23"/>
  <c r="AI148" i="23"/>
  <c r="AI199" i="23"/>
  <c r="AI110" i="23"/>
  <c r="AI195" i="23"/>
  <c r="AI89" i="23"/>
  <c r="AI174" i="23"/>
  <c r="AI88" i="23"/>
  <c r="AI132" i="23"/>
  <c r="AI200" i="23"/>
  <c r="AD62" i="23"/>
  <c r="AB62" i="23"/>
  <c r="AI145" i="23"/>
  <c r="AI213" i="23"/>
  <c r="AI124" i="23"/>
  <c r="AI192" i="23"/>
  <c r="AD54" i="23"/>
  <c r="K66" i="23"/>
  <c r="AB54" i="23"/>
  <c r="K52" i="23"/>
  <c r="AI95" i="23"/>
  <c r="AI163" i="23"/>
  <c r="AI231" i="23"/>
  <c r="AI159" i="23"/>
  <c r="AI227" i="23"/>
  <c r="J66" i="23"/>
  <c r="J52" i="23"/>
  <c r="AI155" i="23"/>
  <c r="AI223" i="23"/>
  <c r="W66" i="23"/>
  <c r="AD57" i="23"/>
  <c r="AB57" i="23"/>
  <c r="AB43" i="23"/>
  <c r="M52" i="23"/>
  <c r="T52" i="23"/>
  <c r="P66" i="23"/>
  <c r="H52" i="23"/>
  <c r="AC65" i="23"/>
  <c r="AI113" i="23"/>
  <c r="AI164" i="23"/>
  <c r="AI143" i="23"/>
  <c r="AI228" i="23"/>
  <c r="AC57" i="23"/>
  <c r="AI122" i="23"/>
  <c r="AI190" i="23"/>
  <c r="AE183" i="23"/>
  <c r="AI114" i="23"/>
  <c r="AI165" i="23"/>
  <c r="AI233" i="23"/>
  <c r="AI144" i="23"/>
  <c r="AI212" i="23"/>
  <c r="AI106" i="23"/>
  <c r="AI191" i="23"/>
  <c r="AI87" i="23"/>
  <c r="AI149" i="23"/>
  <c r="AI217" i="23"/>
  <c r="AF64" i="23"/>
  <c r="AI111" i="23"/>
  <c r="AI162" i="23"/>
  <c r="AI230" i="23"/>
  <c r="AI141" i="23"/>
  <c r="AI209" i="23"/>
  <c r="AF56" i="23"/>
  <c r="AG64" i="23"/>
  <c r="AI112" i="23"/>
  <c r="AI197" i="23"/>
  <c r="AG60" i="23"/>
  <c r="AI108" i="23"/>
  <c r="AI176" i="23"/>
  <c r="AG56" i="23"/>
  <c r="V66" i="23"/>
  <c r="P82" i="23" s="1"/>
  <c r="V52" i="23"/>
  <c r="AI104" i="23"/>
  <c r="AI172" i="23"/>
  <c r="S52" i="23"/>
  <c r="G52" i="23"/>
  <c r="AD43" i="23"/>
  <c r="Y52" i="23"/>
  <c r="Q52" i="23"/>
  <c r="M66" i="23"/>
  <c r="AD61" i="23"/>
  <c r="AB64" i="23"/>
  <c r="AD64" i="23"/>
  <c r="AI130" i="23"/>
  <c r="AI198" i="23"/>
  <c r="AI109" i="23"/>
  <c r="AI177" i="23"/>
  <c r="AB56" i="23"/>
  <c r="AD56" i="23"/>
  <c r="AI139" i="23"/>
  <c r="AI207" i="23"/>
  <c r="AI131" i="23"/>
  <c r="AI182" i="23"/>
  <c r="AI127" i="23"/>
  <c r="AI161" i="23"/>
  <c r="AI229" i="23"/>
  <c r="AI140" i="23"/>
  <c r="AI208" i="23"/>
  <c r="AI115" i="23"/>
  <c r="AI166" i="23"/>
  <c r="AI234" i="23"/>
  <c r="AI94" i="23"/>
  <c r="AI179" i="23"/>
  <c r="AI158" i="23"/>
  <c r="AI226" i="23"/>
  <c r="AE182" i="23"/>
  <c r="AB63" i="23"/>
  <c r="AD63" i="23"/>
  <c r="AI129" i="23"/>
  <c r="AI180" i="23"/>
  <c r="AC60" i="23"/>
  <c r="AI125" i="23"/>
  <c r="AI193" i="23"/>
  <c r="AC56" i="23"/>
  <c r="R66" i="23"/>
  <c r="R52" i="23"/>
  <c r="AI121" i="23"/>
  <c r="AI189" i="23"/>
  <c r="AE29" i="23"/>
  <c r="G66" i="23"/>
  <c r="AD65" i="23"/>
  <c r="I52" i="23"/>
  <c r="X52" i="23"/>
  <c r="P52" i="23"/>
  <c r="AC43" i="23"/>
  <c r="AI147" i="23"/>
  <c r="AI215" i="23"/>
  <c r="AC61" i="23"/>
  <c r="AI126" i="23"/>
  <c r="AI194" i="23"/>
  <c r="AI156" i="23"/>
  <c r="AI224" i="23"/>
  <c r="AI91" i="23"/>
  <c r="AI97" i="23"/>
  <c r="AI216" i="23"/>
  <c r="AI93" i="23"/>
  <c r="AI178" i="23"/>
  <c r="AI123" i="23"/>
  <c r="AI157" i="23"/>
  <c r="AI225" i="23"/>
  <c r="AI92" i="23"/>
  <c r="AI98" i="23"/>
  <c r="AI183" i="23"/>
  <c r="AI128" i="23"/>
  <c r="AI196" i="23"/>
  <c r="AI107" i="23"/>
  <c r="AI175" i="23"/>
  <c r="AI146" i="23"/>
  <c r="AI214" i="23"/>
  <c r="AB59" i="23"/>
  <c r="AD59" i="23"/>
  <c r="AI142" i="23"/>
  <c r="AI210" i="23"/>
  <c r="AB55" i="23"/>
  <c r="AD55" i="23"/>
  <c r="N66" i="23"/>
  <c r="N52" i="23"/>
  <c r="AI138" i="23"/>
  <c r="AI206" i="23"/>
  <c r="AG59" i="23"/>
  <c r="AF43" i="23"/>
  <c r="AF59" i="23"/>
  <c r="L66" i="23"/>
  <c r="BD44" i="21"/>
  <c r="AZ44" i="21"/>
  <c r="AV44" i="21"/>
  <c r="AR44" i="21"/>
  <c r="AN44" i="21"/>
  <c r="BE43" i="21"/>
  <c r="BA43" i="21"/>
  <c r="AW43" i="21"/>
  <c r="AS43" i="21"/>
  <c r="AO43" i="21"/>
  <c r="AK43" i="21"/>
  <c r="BJ43" i="21" s="1"/>
  <c r="BB42" i="21"/>
  <c r="AX42" i="21"/>
  <c r="AT42" i="21"/>
  <c r="AP42" i="21"/>
  <c r="BG42" i="21" s="1"/>
  <c r="AL42" i="21"/>
  <c r="BC41" i="21"/>
  <c r="AY41" i="21"/>
  <c r="AU41" i="21"/>
  <c r="AQ41" i="21"/>
  <c r="AM41" i="21"/>
  <c r="BD40" i="21"/>
  <c r="AZ40" i="21"/>
  <c r="AV40" i="21"/>
  <c r="AR40" i="21"/>
  <c r="AN40" i="21"/>
  <c r="BE39" i="21"/>
  <c r="BA39" i="21"/>
  <c r="AW39" i="21"/>
  <c r="AS39" i="21"/>
  <c r="AO39" i="21"/>
  <c r="AK39" i="21"/>
  <c r="BB38" i="21"/>
  <c r="AX38" i="21"/>
  <c r="AT38" i="21"/>
  <c r="AP38" i="21"/>
  <c r="AL38" i="21"/>
  <c r="BC37" i="21"/>
  <c r="AY37" i="21"/>
  <c r="AU37" i="21"/>
  <c r="AQ37" i="21"/>
  <c r="AM37" i="21"/>
  <c r="BD36" i="21"/>
  <c r="BL36" i="21" s="1"/>
  <c r="AZ36" i="21"/>
  <c r="AV36" i="21"/>
  <c r="AR36" i="21"/>
  <c r="AN36" i="21"/>
  <c r="BB34" i="21"/>
  <c r="X32" i="28" s="1"/>
  <c r="X62" i="28" s="1"/>
  <c r="AX34" i="21"/>
  <c r="T32" i="28" s="1"/>
  <c r="T62" i="28" s="1"/>
  <c r="BC44" i="21"/>
  <c r="AY44" i="21"/>
  <c r="AU44" i="21"/>
  <c r="AQ44" i="21"/>
  <c r="AM44" i="21"/>
  <c r="BD43" i="21"/>
  <c r="BL43" i="21" s="1"/>
  <c r="AZ43" i="21"/>
  <c r="AV43" i="21"/>
  <c r="AR43" i="21"/>
  <c r="AN43" i="21"/>
  <c r="BE42" i="21"/>
  <c r="BA42" i="21"/>
  <c r="AW42" i="21"/>
  <c r="AS42" i="21"/>
  <c r="AO42" i="21"/>
  <c r="AK42" i="21"/>
  <c r="BB41" i="21"/>
  <c r="AX41" i="21"/>
  <c r="AT41" i="21"/>
  <c r="AP41" i="21"/>
  <c r="AL41" i="21"/>
  <c r="BC40" i="21"/>
  <c r="AY40" i="21"/>
  <c r="AU40" i="21"/>
  <c r="AQ40" i="21"/>
  <c r="BJ40" i="21" s="1"/>
  <c r="AM40" i="21"/>
  <c r="BD39" i="21"/>
  <c r="AZ39" i="21"/>
  <c r="AV39" i="21"/>
  <c r="AR39" i="21"/>
  <c r="AN39" i="21"/>
  <c r="BE38" i="21"/>
  <c r="BA38" i="21"/>
  <c r="AW38" i="21"/>
  <c r="AS38" i="21"/>
  <c r="AO38" i="21"/>
  <c r="AK38" i="21"/>
  <c r="BJ38" i="21" s="1"/>
  <c r="BB37" i="21"/>
  <c r="AX37" i="21"/>
  <c r="AT37" i="21"/>
  <c r="BK37" i="21" s="1"/>
  <c r="AP37" i="21"/>
  <c r="AL37" i="21"/>
  <c r="BC36" i="21"/>
  <c r="AY36" i="21"/>
  <c r="AU36" i="21"/>
  <c r="AQ36" i="21"/>
  <c r="BJ36" i="21" s="1"/>
  <c r="AM36" i="21"/>
  <c r="BE34" i="21"/>
  <c r="AA32" i="28" s="1"/>
  <c r="BA34" i="21"/>
  <c r="W32" i="28" s="1"/>
  <c r="W62" i="28" s="1"/>
  <c r="AW34" i="21"/>
  <c r="S32" i="28" s="1"/>
  <c r="S62" i="28" s="1"/>
  <c r="AS34" i="21"/>
  <c r="O32" i="28" s="1"/>
  <c r="O62" i="28" s="1"/>
  <c r="AO34" i="21"/>
  <c r="K32" i="28" s="1"/>
  <c r="AK34" i="21"/>
  <c r="G32" i="28" s="1"/>
  <c r="G62" i="28" s="1"/>
  <c r="BB33" i="21"/>
  <c r="X31" i="28" s="1"/>
  <c r="AX33" i="21"/>
  <c r="T31" i="28" s="1"/>
  <c r="AT33" i="21"/>
  <c r="P31" i="28" s="1"/>
  <c r="AG31" i="28" s="1"/>
  <c r="AP33" i="21"/>
  <c r="L31" i="28" s="1"/>
  <c r="AL33" i="21"/>
  <c r="H31" i="28" s="1"/>
  <c r="BC32" i="21"/>
  <c r="Y30" i="28" s="1"/>
  <c r="AY32" i="21"/>
  <c r="U30" i="28" s="1"/>
  <c r="AU32" i="21"/>
  <c r="Q30" i="28" s="1"/>
  <c r="AQ32" i="21"/>
  <c r="M30" i="28" s="1"/>
  <c r="AF30" i="28" s="1"/>
  <c r="AM32" i="21"/>
  <c r="I30" i="28" s="1"/>
  <c r="BL44" i="21"/>
  <c r="BK44" i="21"/>
  <c r="BJ44" i="21"/>
  <c r="BG44" i="21"/>
  <c r="BG43" i="21"/>
  <c r="BL42" i="21"/>
  <c r="BJ42" i="21"/>
  <c r="BL41" i="21"/>
  <c r="BK41" i="21"/>
  <c r="BJ41" i="21"/>
  <c r="BL40" i="21"/>
  <c r="BG40" i="21"/>
  <c r="BK39" i="21"/>
  <c r="BJ39" i="21"/>
  <c r="BL38" i="21"/>
  <c r="BG38" i="21"/>
  <c r="BL37" i="21"/>
  <c r="BJ37" i="21"/>
  <c r="BG36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E45" i="21" s="1"/>
  <c r="X11" i="21"/>
  <c r="X45" i="21" s="1"/>
  <c r="W11" i="21"/>
  <c r="W45" i="21" s="1"/>
  <c r="V11" i="21"/>
  <c r="V45" i="21" s="1"/>
  <c r="U11" i="21"/>
  <c r="U45" i="21" s="1"/>
  <c r="T11" i="21"/>
  <c r="T45" i="21" s="1"/>
  <c r="S11" i="21"/>
  <c r="S45" i="21" s="1"/>
  <c r="R11" i="21"/>
  <c r="R45" i="21" s="1"/>
  <c r="Q11" i="21"/>
  <c r="Q45" i="21" s="1"/>
  <c r="P11" i="21"/>
  <c r="P45" i="21" s="1"/>
  <c r="O11" i="21"/>
  <c r="O45" i="21" s="1"/>
  <c r="N11" i="21"/>
  <c r="M11" i="21"/>
  <c r="M45" i="21" s="1"/>
  <c r="L11" i="21"/>
  <c r="L45" i="21" s="1"/>
  <c r="K11" i="21"/>
  <c r="J11" i="21"/>
  <c r="J45" i="21" s="1"/>
  <c r="I11" i="21"/>
  <c r="I45" i="21" s="1"/>
  <c r="H11" i="21"/>
  <c r="H45" i="21" s="1"/>
  <c r="G11" i="21"/>
  <c r="G45" i="21" s="1"/>
  <c r="F11" i="21"/>
  <c r="F45" i="21" s="1"/>
  <c r="AE21" i="28" l="1"/>
  <c r="BK43" i="21"/>
  <c r="AD11" i="21"/>
  <c r="K45" i="21"/>
  <c r="Y45" i="21"/>
  <c r="AE11" i="21"/>
  <c r="N45" i="21"/>
  <c r="BH43" i="21"/>
  <c r="BI26" i="21"/>
  <c r="BI20" i="21"/>
  <c r="BI23" i="21"/>
  <c r="P78" i="23"/>
  <c r="P75" i="23"/>
  <c r="O74" i="23"/>
  <c r="P73" i="23"/>
  <c r="O78" i="23"/>
  <c r="P81" i="23"/>
  <c r="P182" i="23" s="1"/>
  <c r="N79" i="23"/>
  <c r="O82" i="23"/>
  <c r="O115" i="23" s="1"/>
  <c r="S115" i="23" s="1"/>
  <c r="P72" i="23"/>
  <c r="AE55" i="23"/>
  <c r="O73" i="23"/>
  <c r="P74" i="23"/>
  <c r="O76" i="23"/>
  <c r="N80" i="23"/>
  <c r="N73" i="23"/>
  <c r="N72" i="23"/>
  <c r="N156" i="23" s="1"/>
  <c r="N74" i="23"/>
  <c r="AE62" i="23"/>
  <c r="N75" i="23"/>
  <c r="P76" i="23"/>
  <c r="O77" i="23"/>
  <c r="O80" i="23"/>
  <c r="O215" i="23" s="1"/>
  <c r="T215" i="23" s="1"/>
  <c r="AD215" i="23" s="1"/>
  <c r="N81" i="23"/>
  <c r="N216" i="23" s="1"/>
  <c r="N78" i="23"/>
  <c r="P80" i="23"/>
  <c r="O72" i="23"/>
  <c r="N76" i="23"/>
  <c r="P77" i="23"/>
  <c r="N77" i="23"/>
  <c r="O81" i="23"/>
  <c r="O114" i="23" s="1"/>
  <c r="S114" i="23" s="1"/>
  <c r="P79" i="23"/>
  <c r="N82" i="23"/>
  <c r="N115" i="23" s="1"/>
  <c r="O75" i="23"/>
  <c r="O79" i="23"/>
  <c r="AE24" i="28"/>
  <c r="AE19" i="28"/>
  <c r="AE65" i="28"/>
  <c r="P234" i="23"/>
  <c r="P181" i="23"/>
  <c r="O96" i="23"/>
  <c r="O113" i="23"/>
  <c r="S113" i="23" s="1"/>
  <c r="AF41" i="21"/>
  <c r="AF42" i="21"/>
  <c r="BI16" i="21"/>
  <c r="AE17" i="28"/>
  <c r="AE36" i="21"/>
  <c r="Z36" i="21"/>
  <c r="AE37" i="21"/>
  <c r="Z37" i="21"/>
  <c r="AE38" i="21"/>
  <c r="AB38" i="21"/>
  <c r="AC38" i="21" s="1"/>
  <c r="AE39" i="21"/>
  <c r="Z39" i="21"/>
  <c r="AD40" i="21"/>
  <c r="AB40" i="21"/>
  <c r="AE41" i="21"/>
  <c r="Z41" i="21"/>
  <c r="AD42" i="21"/>
  <c r="AB42" i="21"/>
  <c r="AC42" i="21" s="1"/>
  <c r="AE43" i="21"/>
  <c r="Z43" i="21"/>
  <c r="AE44" i="21"/>
  <c r="AB44" i="21"/>
  <c r="AF35" i="21"/>
  <c r="AF39" i="21"/>
  <c r="AF43" i="21"/>
  <c r="AD30" i="28"/>
  <c r="AE30" i="28" s="1"/>
  <c r="AC31" i="28"/>
  <c r="BG41" i="21"/>
  <c r="L62" i="28"/>
  <c r="AC62" i="28" s="1"/>
  <c r="AC32" i="28"/>
  <c r="AB31" i="28"/>
  <c r="AD31" i="28"/>
  <c r="AF32" i="28"/>
  <c r="AG62" i="28"/>
  <c r="AB57" i="28"/>
  <c r="AD57" i="28"/>
  <c r="AE14" i="28"/>
  <c r="AE22" i="28"/>
  <c r="AF62" i="28"/>
  <c r="AG32" i="28"/>
  <c r="AB32" i="28"/>
  <c r="K62" i="28"/>
  <c r="AD32" i="28"/>
  <c r="AH32" i="28"/>
  <c r="AA62" i="28"/>
  <c r="AH62" i="28" s="1"/>
  <c r="AC57" i="28"/>
  <c r="AE18" i="28"/>
  <c r="AE20" i="28"/>
  <c r="AA36" i="21"/>
  <c r="AA37" i="21"/>
  <c r="AA39" i="21"/>
  <c r="AA41" i="21"/>
  <c r="AA42" i="21"/>
  <c r="AA43" i="21"/>
  <c r="AA44" i="21"/>
  <c r="AF36" i="21"/>
  <c r="AF40" i="21"/>
  <c r="Y97" i="23"/>
  <c r="Y98" i="23"/>
  <c r="P164" i="23"/>
  <c r="U164" i="23" s="1"/>
  <c r="AE164" i="23" s="1"/>
  <c r="P130" i="23"/>
  <c r="T130" i="23" s="1"/>
  <c r="Y96" i="23"/>
  <c r="AF31" i="21"/>
  <c r="P216" i="23"/>
  <c r="P132" i="23"/>
  <c r="T132" i="23" s="1"/>
  <c r="P183" i="23"/>
  <c r="AF44" i="21"/>
  <c r="AF38" i="21"/>
  <c r="AF23" i="21"/>
  <c r="AF27" i="21"/>
  <c r="BL39" i="21"/>
  <c r="AA38" i="21"/>
  <c r="AA40" i="21"/>
  <c r="AC40" i="21" s="1"/>
  <c r="AE40" i="21"/>
  <c r="AE42" i="21"/>
  <c r="AD36" i="21"/>
  <c r="AD37" i="21"/>
  <c r="AD38" i="21"/>
  <c r="AD39" i="21"/>
  <c r="AD41" i="21"/>
  <c r="AD43" i="21"/>
  <c r="AD44" i="21"/>
  <c r="AF37" i="21"/>
  <c r="AB13" i="21"/>
  <c r="Z13" i="21"/>
  <c r="Z14" i="21"/>
  <c r="AB14" i="21"/>
  <c r="Z18" i="21"/>
  <c r="AB18" i="21"/>
  <c r="AF11" i="21"/>
  <c r="AF15" i="21"/>
  <c r="AF19" i="21"/>
  <c r="AB37" i="21"/>
  <c r="Z38" i="21"/>
  <c r="AB39" i="21"/>
  <c r="Z40" i="21"/>
  <c r="O223" i="23"/>
  <c r="O206" i="23"/>
  <c r="T206" i="23" s="1"/>
  <c r="O189" i="23"/>
  <c r="AE189" i="23" s="1"/>
  <c r="O172" i="23"/>
  <c r="O155" i="23"/>
  <c r="O138" i="23"/>
  <c r="O121" i="23"/>
  <c r="O87" i="23"/>
  <c r="AH66" i="23"/>
  <c r="Z12" i="21"/>
  <c r="AB12" i="21"/>
  <c r="Z16" i="21"/>
  <c r="AB16" i="21"/>
  <c r="Z21" i="21"/>
  <c r="AB21" i="21"/>
  <c r="AB22" i="21"/>
  <c r="Z22" i="21"/>
  <c r="Z23" i="21"/>
  <c r="AB23" i="21"/>
  <c r="AB24" i="21"/>
  <c r="Z24" i="21"/>
  <c r="Z25" i="21"/>
  <c r="AB25" i="21"/>
  <c r="AB26" i="21"/>
  <c r="Z26" i="21"/>
  <c r="Z27" i="21"/>
  <c r="AB27" i="21"/>
  <c r="Z28" i="21"/>
  <c r="AB28" i="21"/>
  <c r="AB29" i="21"/>
  <c r="Z29" i="21"/>
  <c r="Z30" i="21"/>
  <c r="AB30" i="21"/>
  <c r="AB31" i="21"/>
  <c r="Z31" i="21"/>
  <c r="Z32" i="21"/>
  <c r="AB32" i="21"/>
  <c r="AB33" i="21"/>
  <c r="Z33" i="21"/>
  <c r="Z34" i="21"/>
  <c r="AB34" i="21"/>
  <c r="AB35" i="21"/>
  <c r="Z35" i="21"/>
  <c r="AA11" i="21"/>
  <c r="AA45" i="21" s="1"/>
  <c r="AA12" i="21"/>
  <c r="AE12" i="21"/>
  <c r="AA13" i="21"/>
  <c r="AE13" i="21"/>
  <c r="AA14" i="21"/>
  <c r="AE14" i="21"/>
  <c r="AA15" i="21"/>
  <c r="AE15" i="21"/>
  <c r="AA16" i="21"/>
  <c r="AC16" i="21" s="1"/>
  <c r="AE16" i="21"/>
  <c r="AA17" i="21"/>
  <c r="AE17" i="21"/>
  <c r="AA18" i="21"/>
  <c r="AE18" i="21"/>
  <c r="AA19" i="21"/>
  <c r="AE19" i="21"/>
  <c r="AA20" i="21"/>
  <c r="AE20" i="21"/>
  <c r="AA21" i="21"/>
  <c r="AC21" i="21" s="1"/>
  <c r="AE21" i="21"/>
  <c r="AA22" i="21"/>
  <c r="AE22" i="21"/>
  <c r="AA23" i="21"/>
  <c r="AC23" i="21" s="1"/>
  <c r="AE23" i="21"/>
  <c r="AA24" i="21"/>
  <c r="AE24" i="21"/>
  <c r="AA25" i="21"/>
  <c r="AC25" i="21" s="1"/>
  <c r="AE25" i="21"/>
  <c r="AA26" i="21"/>
  <c r="AE26" i="21"/>
  <c r="AA27" i="21"/>
  <c r="AC27" i="21" s="1"/>
  <c r="AE27" i="21"/>
  <c r="AA28" i="21"/>
  <c r="AC28" i="21" s="1"/>
  <c r="AE28" i="21"/>
  <c r="AA29" i="21"/>
  <c r="AC29" i="21" s="1"/>
  <c r="AE29" i="21"/>
  <c r="AA30" i="21"/>
  <c r="AE30" i="21"/>
  <c r="AA31" i="21"/>
  <c r="AC31" i="21" s="1"/>
  <c r="AE31" i="21"/>
  <c r="AA32" i="21"/>
  <c r="AC32" i="21" s="1"/>
  <c r="AE32" i="21"/>
  <c r="AA33" i="21"/>
  <c r="AC33" i="21" s="1"/>
  <c r="AE33" i="21"/>
  <c r="AA34" i="21"/>
  <c r="AE34" i="21"/>
  <c r="AA35" i="21"/>
  <c r="AC35" i="21" s="1"/>
  <c r="AE35" i="21"/>
  <c r="AF12" i="21"/>
  <c r="AF16" i="21"/>
  <c r="AF20" i="21"/>
  <c r="AF24" i="21"/>
  <c r="AF28" i="21"/>
  <c r="AF32" i="21"/>
  <c r="AB36" i="21"/>
  <c r="AC36" i="21" s="1"/>
  <c r="AB41" i="21"/>
  <c r="Z42" i="21"/>
  <c r="AB43" i="21"/>
  <c r="Z44" i="21"/>
  <c r="O233" i="23"/>
  <c r="O131" i="23"/>
  <c r="O109" i="23"/>
  <c r="S109" i="23" s="1"/>
  <c r="P71" i="23"/>
  <c r="AE54" i="23"/>
  <c r="AB15" i="21"/>
  <c r="Z15" i="21"/>
  <c r="AB19" i="21"/>
  <c r="Z19" i="21"/>
  <c r="AD12" i="21"/>
  <c r="AD14" i="21"/>
  <c r="AD16" i="21"/>
  <c r="AD20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F13" i="21"/>
  <c r="AF17" i="21"/>
  <c r="AF21" i="21"/>
  <c r="AF25" i="21"/>
  <c r="AF29" i="21"/>
  <c r="AF33" i="21"/>
  <c r="N233" i="23"/>
  <c r="N199" i="23"/>
  <c r="BI24" i="21"/>
  <c r="Z11" i="21"/>
  <c r="AB11" i="21"/>
  <c r="AB17" i="21"/>
  <c r="Z17" i="21"/>
  <c r="AB20" i="21"/>
  <c r="Z20" i="21"/>
  <c r="AD13" i="21"/>
  <c r="AD15" i="21"/>
  <c r="AD17" i="21"/>
  <c r="AD18" i="21"/>
  <c r="AD19" i="21"/>
  <c r="AD21" i="21"/>
  <c r="AF14" i="21"/>
  <c r="AF18" i="21"/>
  <c r="AF22" i="21"/>
  <c r="AF26" i="21"/>
  <c r="AF30" i="21"/>
  <c r="AF34" i="21"/>
  <c r="N223" i="23"/>
  <c r="N138" i="23"/>
  <c r="N121" i="23"/>
  <c r="U121" i="23" s="1"/>
  <c r="N189" i="23"/>
  <c r="N87" i="23"/>
  <c r="U87" i="23" s="1"/>
  <c r="N206" i="23"/>
  <c r="N172" i="23"/>
  <c r="N155" i="23"/>
  <c r="BG37" i="21"/>
  <c r="BI44" i="21"/>
  <c r="BJ32" i="21"/>
  <c r="BL33" i="21"/>
  <c r="BL32" i="21"/>
  <c r="BJ34" i="21"/>
  <c r="BK33" i="21"/>
  <c r="BL34" i="21"/>
  <c r="BG34" i="21"/>
  <c r="BI19" i="21"/>
  <c r="BH34" i="21"/>
  <c r="BF34" i="21"/>
  <c r="BF33" i="21"/>
  <c r="BH33" i="21"/>
  <c r="BK34" i="21"/>
  <c r="BH32" i="21"/>
  <c r="BI32" i="21" s="1"/>
  <c r="BG33" i="21"/>
  <c r="AE64" i="23"/>
  <c r="AE61" i="23"/>
  <c r="AF66" i="23"/>
  <c r="AE56" i="23"/>
  <c r="AE63" i="23"/>
  <c r="AG51" i="23"/>
  <c r="AE60" i="23"/>
  <c r="AF51" i="23"/>
  <c r="AG66" i="23"/>
  <c r="AE57" i="23"/>
  <c r="AE173" i="23"/>
  <c r="AE59" i="23"/>
  <c r="AB66" i="23"/>
  <c r="G73" i="23" s="1"/>
  <c r="AB51" i="23"/>
  <c r="AC51" i="23"/>
  <c r="AE65" i="23"/>
  <c r="AD66" i="23"/>
  <c r="I78" i="23" s="1"/>
  <c r="AD51" i="23"/>
  <c r="AC66" i="23"/>
  <c r="H76" i="23" s="1"/>
  <c r="AE43" i="23"/>
  <c r="BH36" i="21"/>
  <c r="BI36" i="21" s="1"/>
  <c r="BF36" i="21"/>
  <c r="BH38" i="21"/>
  <c r="BI38" i="21" s="1"/>
  <c r="BF38" i="21"/>
  <c r="BH40" i="21"/>
  <c r="BI40" i="21" s="1"/>
  <c r="BF40" i="21"/>
  <c r="BH42" i="21"/>
  <c r="BI42" i="21" s="1"/>
  <c r="BF42" i="21"/>
  <c r="BK36" i="21"/>
  <c r="BK38" i="21"/>
  <c r="BK40" i="21"/>
  <c r="BK42" i="21"/>
  <c r="BH37" i="21"/>
  <c r="BF37" i="21"/>
  <c r="BH39" i="21"/>
  <c r="BI39" i="21" s="1"/>
  <c r="BF39" i="21"/>
  <c r="BH41" i="21"/>
  <c r="BF41" i="21"/>
  <c r="BI43" i="21"/>
  <c r="BF43" i="21"/>
  <c r="BF44" i="21"/>
  <c r="O165" i="23" l="1"/>
  <c r="P131" i="23"/>
  <c r="T131" i="23" s="1"/>
  <c r="O130" i="23"/>
  <c r="O182" i="23"/>
  <c r="O164" i="23"/>
  <c r="O97" i="23"/>
  <c r="O199" i="23"/>
  <c r="AE199" i="23" s="1"/>
  <c r="O147" i="23"/>
  <c r="N148" i="23"/>
  <c r="O148" i="23"/>
  <c r="O216" i="23"/>
  <c r="O181" i="23"/>
  <c r="O232" i="23"/>
  <c r="AE45" i="21"/>
  <c r="AC13" i="21"/>
  <c r="N114" i="23"/>
  <c r="AB45" i="21"/>
  <c r="AC43" i="21"/>
  <c r="AF45" i="21"/>
  <c r="O198" i="23"/>
  <c r="AE198" i="23" s="1"/>
  <c r="Z45" i="21"/>
  <c r="AC37" i="21"/>
  <c r="AC44" i="21"/>
  <c r="AD45" i="21"/>
  <c r="O149" i="23"/>
  <c r="N207" i="23"/>
  <c r="N190" i="23"/>
  <c r="N105" i="23"/>
  <c r="O183" i="23"/>
  <c r="O166" i="23"/>
  <c r="N88" i="23"/>
  <c r="U88" i="23" s="1"/>
  <c r="N224" i="23"/>
  <c r="U224" i="23" s="1"/>
  <c r="AE224" i="23" s="1"/>
  <c r="N132" i="23"/>
  <c r="U132" i="23" s="1"/>
  <c r="O217" i="23"/>
  <c r="T217" i="23" s="1"/>
  <c r="AD217" i="23" s="1"/>
  <c r="O200" i="23"/>
  <c r="AE200" i="23" s="1"/>
  <c r="N139" i="23"/>
  <c r="N122" i="23"/>
  <c r="U122" i="23" s="1"/>
  <c r="N217" i="23"/>
  <c r="O98" i="23"/>
  <c r="N173" i="23"/>
  <c r="AC41" i="21"/>
  <c r="AC39" i="21"/>
  <c r="M78" i="23"/>
  <c r="M72" i="23"/>
  <c r="M105" i="23" s="1"/>
  <c r="M77" i="23"/>
  <c r="M79" i="23"/>
  <c r="M75" i="23"/>
  <c r="H82" i="23"/>
  <c r="H234" i="23" s="1"/>
  <c r="G75" i="23"/>
  <c r="I79" i="23"/>
  <c r="H74" i="23"/>
  <c r="H73" i="23"/>
  <c r="H71" i="23"/>
  <c r="M81" i="23"/>
  <c r="M216" i="23" s="1"/>
  <c r="G79" i="23"/>
  <c r="H77" i="23"/>
  <c r="M80" i="23"/>
  <c r="I73" i="23"/>
  <c r="H75" i="23"/>
  <c r="K75" i="23"/>
  <c r="K71" i="23"/>
  <c r="K223" i="23" s="1"/>
  <c r="K78" i="23"/>
  <c r="I75" i="23"/>
  <c r="M74" i="23"/>
  <c r="G81" i="23"/>
  <c r="K77" i="23"/>
  <c r="K73" i="23"/>
  <c r="G76" i="23"/>
  <c r="G228" i="23" s="1"/>
  <c r="M76" i="23"/>
  <c r="G74" i="23"/>
  <c r="I76" i="23"/>
  <c r="K72" i="23"/>
  <c r="I71" i="23"/>
  <c r="I80" i="23"/>
  <c r="H81" i="23"/>
  <c r="I82" i="23"/>
  <c r="I217" i="23" s="1"/>
  <c r="S217" i="23" s="1"/>
  <c r="AC217" i="23" s="1"/>
  <c r="M73" i="23"/>
  <c r="H80" i="23"/>
  <c r="G71" i="23"/>
  <c r="G72" i="23"/>
  <c r="K79" i="23"/>
  <c r="I72" i="23"/>
  <c r="K80" i="23"/>
  <c r="K81" i="23"/>
  <c r="H78" i="23"/>
  <c r="H111" i="23" s="1"/>
  <c r="G78" i="23"/>
  <c r="G82" i="23"/>
  <c r="G183" i="23" s="1"/>
  <c r="L73" i="23"/>
  <c r="L71" i="23"/>
  <c r="L82" i="23"/>
  <c r="L115" i="23" s="1"/>
  <c r="T115" i="23" s="1"/>
  <c r="L80" i="23"/>
  <c r="L76" i="23"/>
  <c r="L81" i="23"/>
  <c r="L79" i="23"/>
  <c r="L77" i="23"/>
  <c r="L75" i="23"/>
  <c r="L78" i="23"/>
  <c r="L74" i="23"/>
  <c r="L72" i="23"/>
  <c r="AE31" i="28"/>
  <c r="K74" i="23"/>
  <c r="H72" i="23"/>
  <c r="H79" i="23"/>
  <c r="G77" i="23"/>
  <c r="I74" i="23"/>
  <c r="I81" i="23"/>
  <c r="K76" i="23"/>
  <c r="M82" i="23"/>
  <c r="I77" i="23"/>
  <c r="G80" i="23"/>
  <c r="K82" i="23"/>
  <c r="O132" i="23"/>
  <c r="O234" i="23"/>
  <c r="N200" i="23"/>
  <c r="N166" i="23"/>
  <c r="P165" i="23"/>
  <c r="U165" i="23" s="1"/>
  <c r="P198" i="23"/>
  <c r="N183" i="23"/>
  <c r="N149" i="23"/>
  <c r="P97" i="23"/>
  <c r="P148" i="23"/>
  <c r="U148" i="23" s="1"/>
  <c r="AE148" i="23" s="1"/>
  <c r="P147" i="23"/>
  <c r="U147" i="23" s="1"/>
  <c r="AE147" i="23" s="1"/>
  <c r="P232" i="23"/>
  <c r="N98" i="23"/>
  <c r="U98" i="23" s="1"/>
  <c r="AE98" i="23" s="1"/>
  <c r="N234" i="23"/>
  <c r="U234" i="23" s="1"/>
  <c r="AE234" i="23" s="1"/>
  <c r="P233" i="23"/>
  <c r="P96" i="23"/>
  <c r="BI41" i="21"/>
  <c r="L217" i="23"/>
  <c r="L132" i="23"/>
  <c r="I115" i="23"/>
  <c r="I132" i="23"/>
  <c r="I166" i="23"/>
  <c r="S166" i="23" s="1"/>
  <c r="K114" i="23"/>
  <c r="N97" i="23"/>
  <c r="U97" i="23" s="1"/>
  <c r="AE97" i="23" s="1"/>
  <c r="N131" i="23"/>
  <c r="U131" i="23" s="1"/>
  <c r="H183" i="23"/>
  <c r="P166" i="23"/>
  <c r="U166" i="23" s="1"/>
  <c r="AE166" i="23" s="1"/>
  <c r="P217" i="23"/>
  <c r="N182" i="23"/>
  <c r="N165" i="23"/>
  <c r="L183" i="23"/>
  <c r="T183" i="23" s="1"/>
  <c r="P200" i="23"/>
  <c r="P98" i="23"/>
  <c r="P199" i="23"/>
  <c r="P215" i="23"/>
  <c r="P149" i="23"/>
  <c r="U149" i="23" s="1"/>
  <c r="AE149" i="23" s="1"/>
  <c r="M148" i="23"/>
  <c r="K182" i="23"/>
  <c r="H113" i="23"/>
  <c r="I190" i="23"/>
  <c r="L215" i="23"/>
  <c r="H164" i="23"/>
  <c r="M71" i="23"/>
  <c r="M223" i="23" s="1"/>
  <c r="N232" i="23"/>
  <c r="U232" i="23" s="1"/>
  <c r="AE232" i="23" s="1"/>
  <c r="N130" i="23"/>
  <c r="U130" i="23" s="1"/>
  <c r="AE130" i="23" s="1"/>
  <c r="N113" i="23"/>
  <c r="N198" i="23"/>
  <c r="N215" i="23"/>
  <c r="N147" i="23"/>
  <c r="N96" i="23"/>
  <c r="U96" i="23" s="1"/>
  <c r="AE96" i="23" s="1"/>
  <c r="N164" i="23"/>
  <c r="N181" i="23"/>
  <c r="AD132" i="23"/>
  <c r="U223" i="23"/>
  <c r="AE223" i="23" s="1"/>
  <c r="U233" i="23"/>
  <c r="AE233" i="23" s="1"/>
  <c r="T216" i="23"/>
  <c r="AD216" i="23" s="1"/>
  <c r="AD131" i="23"/>
  <c r="AC26" i="21"/>
  <c r="AC22" i="21"/>
  <c r="AE57" i="28"/>
  <c r="AD62" i="28"/>
  <c r="AB62" i="28"/>
  <c r="BI34" i="21"/>
  <c r="AE32" i="28"/>
  <c r="AC115" i="23"/>
  <c r="AC113" i="23"/>
  <c r="AC114" i="23"/>
  <c r="AC19" i="21"/>
  <c r="AC17" i="21"/>
  <c r="AC15" i="21"/>
  <c r="P213" i="23"/>
  <c r="P128" i="23"/>
  <c r="T128" i="23" s="1"/>
  <c r="P230" i="23"/>
  <c r="P145" i="23"/>
  <c r="U145" i="23" s="1"/>
  <c r="P179" i="23"/>
  <c r="P196" i="23"/>
  <c r="P94" i="23"/>
  <c r="P162" i="23"/>
  <c r="U162" i="23" s="1"/>
  <c r="P214" i="23"/>
  <c r="P180" i="23"/>
  <c r="P146" i="23"/>
  <c r="U146" i="23" s="1"/>
  <c r="P163" i="23"/>
  <c r="U163" i="23" s="1"/>
  <c r="P95" i="23"/>
  <c r="P197" i="23"/>
  <c r="P129" i="23"/>
  <c r="T129" i="23" s="1"/>
  <c r="P231" i="23"/>
  <c r="AC11" i="21"/>
  <c r="N211" i="23"/>
  <c r="N177" i="23"/>
  <c r="N194" i="23"/>
  <c r="N143" i="23"/>
  <c r="N92" i="23"/>
  <c r="U92" i="23" s="1"/>
  <c r="N126" i="23"/>
  <c r="U126" i="23" s="1"/>
  <c r="N228" i="23"/>
  <c r="N160" i="23"/>
  <c r="O224" i="23"/>
  <c r="O173" i="23"/>
  <c r="O156" i="23"/>
  <c r="O139" i="23"/>
  <c r="O190" i="23"/>
  <c r="AE190" i="23" s="1"/>
  <c r="O122" i="23"/>
  <c r="O88" i="23"/>
  <c r="O207" i="23"/>
  <c r="O213" i="23"/>
  <c r="T213" i="23" s="1"/>
  <c r="AD213" i="23" s="1"/>
  <c r="O179" i="23"/>
  <c r="O145" i="23"/>
  <c r="O196" i="23"/>
  <c r="AE196" i="23" s="1"/>
  <c r="O94" i="23"/>
  <c r="O128" i="23"/>
  <c r="O230" i="23"/>
  <c r="O162" i="23"/>
  <c r="P225" i="23"/>
  <c r="P191" i="23"/>
  <c r="P140" i="23"/>
  <c r="U140" i="23" s="1"/>
  <c r="P89" i="23"/>
  <c r="P208" i="23"/>
  <c r="P157" i="23"/>
  <c r="U157" i="23" s="1"/>
  <c r="P174" i="23"/>
  <c r="P123" i="23"/>
  <c r="T123" i="23" s="1"/>
  <c r="P227" i="23"/>
  <c r="P193" i="23"/>
  <c r="P159" i="23"/>
  <c r="U159" i="23" s="1"/>
  <c r="P176" i="23"/>
  <c r="P125" i="23"/>
  <c r="T125" i="23" s="1"/>
  <c r="P91" i="23"/>
  <c r="P210" i="23"/>
  <c r="P142" i="23"/>
  <c r="U142" i="23" s="1"/>
  <c r="AC18" i="21"/>
  <c r="N225" i="23"/>
  <c r="N191" i="23"/>
  <c r="N157" i="23"/>
  <c r="N140" i="23"/>
  <c r="N123" i="23"/>
  <c r="U123" i="23" s="1"/>
  <c r="N174" i="23"/>
  <c r="N208" i="23"/>
  <c r="N89" i="23"/>
  <c r="U89" i="23" s="1"/>
  <c r="L105" i="23"/>
  <c r="O226" i="23"/>
  <c r="O192" i="23"/>
  <c r="AE192" i="23" s="1"/>
  <c r="O158" i="23"/>
  <c r="O124" i="23"/>
  <c r="O90" i="23"/>
  <c r="O175" i="23"/>
  <c r="O209" i="23"/>
  <c r="O141" i="23"/>
  <c r="N209" i="23"/>
  <c r="N124" i="23"/>
  <c r="U124" i="23" s="1"/>
  <c r="N90" i="23"/>
  <c r="U90" i="23" s="1"/>
  <c r="N226" i="23"/>
  <c r="N175" i="23"/>
  <c r="N192" i="23"/>
  <c r="N141" i="23"/>
  <c r="N158" i="23"/>
  <c r="O227" i="23"/>
  <c r="O210" i="23"/>
  <c r="T210" i="23" s="1"/>
  <c r="AD210" i="23" s="1"/>
  <c r="O193" i="23"/>
  <c r="AE193" i="23" s="1"/>
  <c r="O176" i="23"/>
  <c r="O159" i="23"/>
  <c r="O125" i="23"/>
  <c r="O142" i="23"/>
  <c r="O91" i="23"/>
  <c r="I207" i="23"/>
  <c r="S207" i="23" s="1"/>
  <c r="I173" i="23"/>
  <c r="S173" i="23" s="1"/>
  <c r="I122" i="23"/>
  <c r="I139" i="23"/>
  <c r="N212" i="23"/>
  <c r="N178" i="23"/>
  <c r="N144" i="23"/>
  <c r="N127" i="23"/>
  <c r="U127" i="23" s="1"/>
  <c r="N161" i="23"/>
  <c r="N93" i="23"/>
  <c r="U93" i="23" s="1"/>
  <c r="N229" i="23"/>
  <c r="N195" i="23"/>
  <c r="O229" i="23"/>
  <c r="O212" i="23"/>
  <c r="O195" i="23"/>
  <c r="AE195" i="23" s="1"/>
  <c r="O178" i="23"/>
  <c r="O161" i="23"/>
  <c r="O144" i="23"/>
  <c r="O127" i="23"/>
  <c r="O93" i="23"/>
  <c r="O231" i="23"/>
  <c r="O214" i="23"/>
  <c r="T214" i="23" s="1"/>
  <c r="AD214" i="23" s="1"/>
  <c r="O197" i="23"/>
  <c r="AE197" i="23" s="1"/>
  <c r="O180" i="23"/>
  <c r="O163" i="23"/>
  <c r="O146" i="23"/>
  <c r="O129" i="23"/>
  <c r="O95" i="23"/>
  <c r="N210" i="23"/>
  <c r="N142" i="23"/>
  <c r="N125" i="23"/>
  <c r="U125" i="23" s="1"/>
  <c r="N159" i="23"/>
  <c r="N193" i="23"/>
  <c r="N176" i="23"/>
  <c r="N91" i="23"/>
  <c r="U91" i="23" s="1"/>
  <c r="N227" i="23"/>
  <c r="P206" i="23"/>
  <c r="P172" i="23"/>
  <c r="P138" i="23"/>
  <c r="U138" i="23" s="1"/>
  <c r="P223" i="23"/>
  <c r="P189" i="23"/>
  <c r="P121" i="23"/>
  <c r="T121" i="23" s="1"/>
  <c r="P87" i="23"/>
  <c r="P155" i="23"/>
  <c r="U155" i="23" s="1"/>
  <c r="AE155" i="23" s="1"/>
  <c r="P226" i="23"/>
  <c r="P141" i="23"/>
  <c r="U141" i="23" s="1"/>
  <c r="P124" i="23"/>
  <c r="T124" i="23" s="1"/>
  <c r="P175" i="23"/>
  <c r="P158" i="23"/>
  <c r="U158" i="23" s="1"/>
  <c r="P90" i="23"/>
  <c r="P192" i="23"/>
  <c r="P209" i="23"/>
  <c r="O211" i="23"/>
  <c r="O92" i="23"/>
  <c r="O126" i="23"/>
  <c r="O228" i="23"/>
  <c r="O160" i="23"/>
  <c r="O194" i="23"/>
  <c r="AE194" i="23" s="1"/>
  <c r="O177" i="23"/>
  <c r="O143" i="23"/>
  <c r="O225" i="23"/>
  <c r="O208" i="23"/>
  <c r="O191" i="23"/>
  <c r="AE191" i="23" s="1"/>
  <c r="O174" i="23"/>
  <c r="O157" i="23"/>
  <c r="O123" i="23"/>
  <c r="O89" i="23"/>
  <c r="O140" i="23"/>
  <c r="N230" i="23"/>
  <c r="N213" i="23"/>
  <c r="N179" i="23"/>
  <c r="N162" i="23"/>
  <c r="N196" i="23"/>
  <c r="N94" i="23"/>
  <c r="U94" i="23" s="1"/>
  <c r="N145" i="23"/>
  <c r="N128" i="23"/>
  <c r="U128" i="23" s="1"/>
  <c r="N231" i="23"/>
  <c r="N129" i="23"/>
  <c r="U129" i="23" s="1"/>
  <c r="N214" i="23"/>
  <c r="N146" i="23"/>
  <c r="N163" i="23"/>
  <c r="N197" i="23"/>
  <c r="N95" i="23"/>
  <c r="U95" i="23" s="1"/>
  <c r="N180" i="23"/>
  <c r="P212" i="23"/>
  <c r="P161" i="23"/>
  <c r="U161" i="23" s="1"/>
  <c r="P144" i="23"/>
  <c r="U144" i="23" s="1"/>
  <c r="P195" i="23"/>
  <c r="P178" i="23"/>
  <c r="P127" i="23"/>
  <c r="T127" i="23" s="1"/>
  <c r="P93" i="23"/>
  <c r="P229" i="23"/>
  <c r="BI37" i="21"/>
  <c r="P207" i="23"/>
  <c r="P173" i="23"/>
  <c r="P139" i="23"/>
  <c r="U139" i="23" s="1"/>
  <c r="P122" i="23"/>
  <c r="T122" i="23" s="1"/>
  <c r="P156" i="23"/>
  <c r="U156" i="23" s="1"/>
  <c r="AE156" i="23" s="1"/>
  <c r="P224" i="23"/>
  <c r="P190" i="23"/>
  <c r="P88" i="23"/>
  <c r="P228" i="23"/>
  <c r="P194" i="23"/>
  <c r="P160" i="23"/>
  <c r="U160" i="23" s="1"/>
  <c r="P143" i="23"/>
  <c r="U143" i="23" s="1"/>
  <c r="P126" i="23"/>
  <c r="T126" i="23" s="1"/>
  <c r="P92" i="23"/>
  <c r="P211" i="23"/>
  <c r="P177" i="23"/>
  <c r="AC24" i="21"/>
  <c r="AC20" i="21"/>
  <c r="AC12" i="21"/>
  <c r="AC34" i="21"/>
  <c r="AC30" i="21"/>
  <c r="M112" i="23"/>
  <c r="M111" i="23"/>
  <c r="M110" i="23"/>
  <c r="AC14" i="21"/>
  <c r="BE17" i="21"/>
  <c r="AA15" i="28" s="1"/>
  <c r="AA64" i="28" s="1"/>
  <c r="AO17" i="21"/>
  <c r="K15" i="28" s="1"/>
  <c r="K64" i="28" s="1"/>
  <c r="BD17" i="21"/>
  <c r="Z15" i="28" s="1"/>
  <c r="Z64" i="28" s="1"/>
  <c r="AZ17" i="21"/>
  <c r="V15" i="28" s="1"/>
  <c r="V64" i="28" s="1"/>
  <c r="AV17" i="21"/>
  <c r="R15" i="28" s="1"/>
  <c r="R64" i="28" s="1"/>
  <c r="AR17" i="21"/>
  <c r="N15" i="28" s="1"/>
  <c r="N64" i="28" s="1"/>
  <c r="AN17" i="21"/>
  <c r="J15" i="28" s="1"/>
  <c r="J64" i="28" s="1"/>
  <c r="AS17" i="21"/>
  <c r="O15" i="28" s="1"/>
  <c r="O64" i="28" s="1"/>
  <c r="BC17" i="21"/>
  <c r="Y15" i="28" s="1"/>
  <c r="Y64" i="28" s="1"/>
  <c r="AY17" i="21"/>
  <c r="U15" i="28" s="1"/>
  <c r="U64" i="28" s="1"/>
  <c r="AU17" i="21"/>
  <c r="Q15" i="28" s="1"/>
  <c r="Q64" i="28" s="1"/>
  <c r="AQ17" i="21"/>
  <c r="M15" i="28" s="1"/>
  <c r="M64" i="28" s="1"/>
  <c r="AM17" i="21"/>
  <c r="I15" i="28" s="1"/>
  <c r="I64" i="28" s="1"/>
  <c r="AW17" i="21"/>
  <c r="S15" i="28" s="1"/>
  <c r="S64" i="28" s="1"/>
  <c r="BB17" i="21"/>
  <c r="X15" i="28" s="1"/>
  <c r="X64" i="28" s="1"/>
  <c r="AX17" i="21"/>
  <c r="T15" i="28" s="1"/>
  <c r="T64" i="28" s="1"/>
  <c r="AT17" i="21"/>
  <c r="P15" i="28" s="1"/>
  <c r="P64" i="28" s="1"/>
  <c r="AP17" i="21"/>
  <c r="L15" i="28" s="1"/>
  <c r="AL17" i="21"/>
  <c r="H15" i="28" s="1"/>
  <c r="H64" i="28" s="1"/>
  <c r="BA17" i="21"/>
  <c r="W15" i="28" s="1"/>
  <c r="W64" i="28" s="1"/>
  <c r="AK17" i="21"/>
  <c r="G15" i="28" s="1"/>
  <c r="G64" i="28" s="1"/>
  <c r="AG64" i="28" s="1"/>
  <c r="BI33" i="21"/>
  <c r="BB28" i="21"/>
  <c r="X26" i="28" s="1"/>
  <c r="X63" i="28" s="1"/>
  <c r="AX28" i="21"/>
  <c r="T26" i="28" s="1"/>
  <c r="T63" i="28" s="1"/>
  <c r="AT28" i="21"/>
  <c r="P26" i="28" s="1"/>
  <c r="P63" i="28" s="1"/>
  <c r="AP28" i="21"/>
  <c r="L26" i="28" s="1"/>
  <c r="L63" i="28" s="1"/>
  <c r="AL28" i="21"/>
  <c r="H26" i="28" s="1"/>
  <c r="H63" i="28" s="1"/>
  <c r="BE28" i="21"/>
  <c r="AA26" i="28" s="1"/>
  <c r="AA63" i="28" s="1"/>
  <c r="BA28" i="21"/>
  <c r="W26" i="28" s="1"/>
  <c r="W63" i="28" s="1"/>
  <c r="AW28" i="21"/>
  <c r="S26" i="28" s="1"/>
  <c r="S63" i="28" s="1"/>
  <c r="AS28" i="21"/>
  <c r="O26" i="28" s="1"/>
  <c r="O63" i="28" s="1"/>
  <c r="AO28" i="21"/>
  <c r="K26" i="28" s="1"/>
  <c r="K63" i="28" s="1"/>
  <c r="AK28" i="21"/>
  <c r="G26" i="28" s="1"/>
  <c r="BD28" i="21"/>
  <c r="Z26" i="28" s="1"/>
  <c r="Z63" i="28" s="1"/>
  <c r="AZ28" i="21"/>
  <c r="V26" i="28" s="1"/>
  <c r="V63" i="28" s="1"/>
  <c r="AV28" i="21"/>
  <c r="R26" i="28" s="1"/>
  <c r="R63" i="28" s="1"/>
  <c r="AR28" i="21"/>
  <c r="N26" i="28" s="1"/>
  <c r="N63" i="28" s="1"/>
  <c r="AN28" i="21"/>
  <c r="J26" i="28" s="1"/>
  <c r="J63" i="28" s="1"/>
  <c r="BC28" i="21"/>
  <c r="Y26" i="28" s="1"/>
  <c r="Y63" i="28" s="1"/>
  <c r="AY28" i="21"/>
  <c r="U26" i="28" s="1"/>
  <c r="U63" i="28" s="1"/>
  <c r="AU28" i="21"/>
  <c r="Q26" i="28" s="1"/>
  <c r="Q63" i="28" s="1"/>
  <c r="AQ28" i="21"/>
  <c r="M26" i="28" s="1"/>
  <c r="AM28" i="21"/>
  <c r="I26" i="28" s="1"/>
  <c r="I63" i="28" s="1"/>
  <c r="K109" i="23"/>
  <c r="K111" i="23"/>
  <c r="O104" i="23"/>
  <c r="S104" i="23" s="1"/>
  <c r="N107" i="23"/>
  <c r="O108" i="23"/>
  <c r="S108" i="23" s="1"/>
  <c r="AE175" i="23"/>
  <c r="N108" i="23"/>
  <c r="L112" i="23"/>
  <c r="AE176" i="23"/>
  <c r="O107" i="23"/>
  <c r="S107" i="23" s="1"/>
  <c r="AE51" i="23"/>
  <c r="O110" i="23"/>
  <c r="S110" i="23" s="1"/>
  <c r="O112" i="23"/>
  <c r="S112" i="23" s="1"/>
  <c r="I105" i="23"/>
  <c r="AE66" i="23"/>
  <c r="J75" i="23" s="1"/>
  <c r="AE88" i="23"/>
  <c r="N104" i="23"/>
  <c r="AD206" i="23"/>
  <c r="AE172" i="23"/>
  <c r="N106" i="23"/>
  <c r="AE174" i="23"/>
  <c r="N111" i="23"/>
  <c r="AE179" i="23"/>
  <c r="N112" i="23"/>
  <c r="AE180" i="23"/>
  <c r="O106" i="23"/>
  <c r="S106" i="23" s="1"/>
  <c r="AE178" i="23"/>
  <c r="N110" i="23"/>
  <c r="AE177" i="23"/>
  <c r="N109" i="23"/>
  <c r="O105" i="23"/>
  <c r="S105" i="23" s="1"/>
  <c r="O111" i="23"/>
  <c r="S111" i="23" s="1"/>
  <c r="K189" i="23" l="1"/>
  <c r="S189" i="23" s="1"/>
  <c r="I234" i="23"/>
  <c r="S234" i="23" s="1"/>
  <c r="AC234" i="23" s="1"/>
  <c r="I200" i="23"/>
  <c r="T200" i="23" s="1"/>
  <c r="AD200" i="23" s="1"/>
  <c r="I98" i="23"/>
  <c r="S98" i="23" s="1"/>
  <c r="AC98" i="23" s="1"/>
  <c r="I149" i="23"/>
  <c r="I183" i="23"/>
  <c r="S183" i="23" s="1"/>
  <c r="AC183" i="23" s="1"/>
  <c r="H166" i="23"/>
  <c r="K87" i="23"/>
  <c r="K121" i="23"/>
  <c r="AE132" i="23"/>
  <c r="K104" i="23"/>
  <c r="K172" i="23"/>
  <c r="AC45" i="21"/>
  <c r="G98" i="23"/>
  <c r="AD115" i="23"/>
  <c r="W115" i="23"/>
  <c r="G115" i="23"/>
  <c r="L166" i="23"/>
  <c r="G149" i="23"/>
  <c r="T149" i="23" s="1"/>
  <c r="AD149" i="23" s="1"/>
  <c r="AG149" i="23" s="1"/>
  <c r="G217" i="23"/>
  <c r="L98" i="23"/>
  <c r="T98" i="23" s="1"/>
  <c r="AD98" i="23" s="1"/>
  <c r="L234" i="23"/>
  <c r="T234" i="23" s="1"/>
  <c r="AD234" i="23" s="1"/>
  <c r="AG234" i="23" s="1"/>
  <c r="H115" i="23"/>
  <c r="H200" i="23"/>
  <c r="H217" i="23"/>
  <c r="G166" i="23"/>
  <c r="T166" i="23" s="1"/>
  <c r="AD166" i="23" s="1"/>
  <c r="G132" i="23"/>
  <c r="S132" i="23" s="1"/>
  <c r="AC132" i="23" s="1"/>
  <c r="AG132" i="23" s="1"/>
  <c r="G234" i="23"/>
  <c r="G200" i="23"/>
  <c r="L149" i="23"/>
  <c r="AG115" i="23"/>
  <c r="H98" i="23"/>
  <c r="H149" i="23"/>
  <c r="S149" i="23" s="1"/>
  <c r="AC149" i="23" s="1"/>
  <c r="H132" i="23"/>
  <c r="L200" i="23"/>
  <c r="K138" i="23"/>
  <c r="K206" i="23"/>
  <c r="M131" i="23"/>
  <c r="M114" i="23"/>
  <c r="K155" i="23"/>
  <c r="J80" i="23"/>
  <c r="Q80" i="23" s="1"/>
  <c r="J78" i="23"/>
  <c r="Q78" i="23" s="1"/>
  <c r="M138" i="23"/>
  <c r="AE165" i="23"/>
  <c r="J71" i="23"/>
  <c r="Q71" i="23" s="1"/>
  <c r="J77" i="23"/>
  <c r="Q77" i="23" s="1"/>
  <c r="W183" i="23"/>
  <c r="J72" i="23"/>
  <c r="Q72" i="23" s="1"/>
  <c r="J76" i="23"/>
  <c r="Q76" i="23" s="1"/>
  <c r="J74" i="23"/>
  <c r="Q74" i="23" s="1"/>
  <c r="J73" i="23"/>
  <c r="Q73" i="23" s="1"/>
  <c r="Q75" i="23"/>
  <c r="J81" i="23"/>
  <c r="Q81" i="23" s="1"/>
  <c r="J82" i="23"/>
  <c r="Q82" i="23" s="1"/>
  <c r="J79" i="23"/>
  <c r="Q79" i="23" s="1"/>
  <c r="AE159" i="23"/>
  <c r="AD183" i="23"/>
  <c r="G126" i="23"/>
  <c r="S126" i="23" s="1"/>
  <c r="G143" i="23"/>
  <c r="T143" i="23" s="1"/>
  <c r="AD143" i="23" s="1"/>
  <c r="AG183" i="23"/>
  <c r="M172" i="23"/>
  <c r="H130" i="23"/>
  <c r="AH64" i="28"/>
  <c r="AF26" i="28"/>
  <c r="M63" i="28"/>
  <c r="AD63" i="28" s="1"/>
  <c r="AC63" i="28"/>
  <c r="AC15" i="28"/>
  <c r="L64" i="28"/>
  <c r="AC64" i="28" s="1"/>
  <c r="AB64" i="28"/>
  <c r="AD64" i="28"/>
  <c r="AG26" i="28"/>
  <c r="G63" i="28"/>
  <c r="AG63" i="28" s="1"/>
  <c r="AB63" i="28"/>
  <c r="AH63" i="28"/>
  <c r="AF64" i="28"/>
  <c r="L147" i="23"/>
  <c r="K233" i="23"/>
  <c r="AG98" i="23"/>
  <c r="G109" i="23"/>
  <c r="G160" i="23"/>
  <c r="T160" i="23" s="1"/>
  <c r="AD160" i="23" s="1"/>
  <c r="G92" i="23"/>
  <c r="M206" i="23"/>
  <c r="M155" i="23"/>
  <c r="L232" i="23"/>
  <c r="T232" i="23" s="1"/>
  <c r="AD232" i="23" s="1"/>
  <c r="K148" i="23"/>
  <c r="K131" i="23"/>
  <c r="G177" i="23"/>
  <c r="G194" i="23"/>
  <c r="M87" i="23"/>
  <c r="M189" i="23"/>
  <c r="L164" i="23"/>
  <c r="L96" i="23"/>
  <c r="T96" i="23" s="1"/>
  <c r="AD96" i="23" s="1"/>
  <c r="K216" i="23"/>
  <c r="K199" i="23"/>
  <c r="S199" i="23" s="1"/>
  <c r="AC199" i="23" s="1"/>
  <c r="M97" i="23"/>
  <c r="M104" i="23"/>
  <c r="G211" i="23"/>
  <c r="M121" i="23"/>
  <c r="L198" i="23"/>
  <c r="K165" i="23"/>
  <c r="K97" i="23"/>
  <c r="M115" i="23"/>
  <c r="M183" i="23"/>
  <c r="M149" i="23"/>
  <c r="M98" i="23"/>
  <c r="M166" i="23"/>
  <c r="M200" i="23"/>
  <c r="M132" i="23"/>
  <c r="M217" i="23"/>
  <c r="M234" i="23"/>
  <c r="W98" i="23"/>
  <c r="K115" i="23"/>
  <c r="K149" i="23"/>
  <c r="K200" i="23"/>
  <c r="S200" i="23" s="1"/>
  <c r="K183" i="23"/>
  <c r="K98" i="23"/>
  <c r="K132" i="23"/>
  <c r="K217" i="23"/>
  <c r="K234" i="23"/>
  <c r="K166" i="23"/>
  <c r="W149" i="23"/>
  <c r="W217" i="23"/>
  <c r="H232" i="23"/>
  <c r="H215" i="23"/>
  <c r="M199" i="23"/>
  <c r="M165" i="23"/>
  <c r="AG217" i="23"/>
  <c r="H96" i="23"/>
  <c r="H198" i="23"/>
  <c r="M182" i="23"/>
  <c r="M233" i="23"/>
  <c r="H114" i="23"/>
  <c r="H216" i="23"/>
  <c r="H233" i="23"/>
  <c r="H199" i="23"/>
  <c r="H165" i="23"/>
  <c r="H131" i="23"/>
  <c r="H182" i="23"/>
  <c r="H97" i="23"/>
  <c r="H148" i="23"/>
  <c r="S148" i="23" s="1"/>
  <c r="AE163" i="23"/>
  <c r="I156" i="23"/>
  <c r="S156" i="23" s="1"/>
  <c r="I224" i="23"/>
  <c r="S224" i="23" s="1"/>
  <c r="AC224" i="23" s="1"/>
  <c r="L114" i="23"/>
  <c r="T114" i="23" s="1"/>
  <c r="L216" i="23"/>
  <c r="L233" i="23"/>
  <c r="T233" i="23" s="1"/>
  <c r="AD233" i="23" s="1"/>
  <c r="L182" i="23"/>
  <c r="T182" i="23" s="1"/>
  <c r="AD182" i="23" s="1"/>
  <c r="L97" i="23"/>
  <c r="T97" i="23" s="1"/>
  <c r="AD97" i="23" s="1"/>
  <c r="L148" i="23"/>
  <c r="L199" i="23"/>
  <c r="L165" i="23"/>
  <c r="L131" i="23"/>
  <c r="AE131" i="23" s="1"/>
  <c r="G114" i="23"/>
  <c r="G233" i="23"/>
  <c r="G165" i="23"/>
  <c r="T165" i="23" s="1"/>
  <c r="AD165" i="23" s="1"/>
  <c r="G216" i="23"/>
  <c r="G148" i="23"/>
  <c r="T148" i="23" s="1"/>
  <c r="AD148" i="23" s="1"/>
  <c r="G199" i="23"/>
  <c r="G131" i="23"/>
  <c r="S131" i="23" s="1"/>
  <c r="AC131" i="23" s="1"/>
  <c r="G182" i="23"/>
  <c r="G97" i="23"/>
  <c r="AE162" i="23"/>
  <c r="H181" i="23"/>
  <c r="H147" i="23"/>
  <c r="S147" i="23" s="1"/>
  <c r="AC147" i="23" s="1"/>
  <c r="L113" i="23"/>
  <c r="T113" i="23" s="1"/>
  <c r="L130" i="23"/>
  <c r="L181" i="23"/>
  <c r="T181" i="23" s="1"/>
  <c r="AD181" i="23" s="1"/>
  <c r="I88" i="23"/>
  <c r="S88" i="23" s="1"/>
  <c r="I114" i="23"/>
  <c r="I165" i="23"/>
  <c r="S165" i="23" s="1"/>
  <c r="AC165" i="23" s="1"/>
  <c r="I216" i="23"/>
  <c r="S216" i="23" s="1"/>
  <c r="I131" i="23"/>
  <c r="I182" i="23"/>
  <c r="S182" i="23" s="1"/>
  <c r="I233" i="23"/>
  <c r="S233" i="23" s="1"/>
  <c r="I97" i="23"/>
  <c r="S97" i="23" s="1"/>
  <c r="I199" i="23"/>
  <c r="T199" i="23" s="1"/>
  <c r="I148" i="23"/>
  <c r="I113" i="23"/>
  <c r="I215" i="23"/>
  <c r="S215" i="23" s="1"/>
  <c r="I147" i="23"/>
  <c r="I198" i="23"/>
  <c r="T198" i="23" s="1"/>
  <c r="AD198" i="23" s="1"/>
  <c r="I130" i="23"/>
  <c r="I181" i="23"/>
  <c r="S181" i="23" s="1"/>
  <c r="I96" i="23"/>
  <c r="S96" i="23" s="1"/>
  <c r="I232" i="23"/>
  <c r="S232" i="23" s="1"/>
  <c r="I164" i="23"/>
  <c r="S164" i="23" s="1"/>
  <c r="AC164" i="23" s="1"/>
  <c r="G113" i="23"/>
  <c r="G96" i="23"/>
  <c r="G232" i="23"/>
  <c r="G215" i="23"/>
  <c r="G198" i="23"/>
  <c r="G164" i="23"/>
  <c r="T164" i="23" s="1"/>
  <c r="AD164" i="23" s="1"/>
  <c r="G181" i="23"/>
  <c r="G147" i="23"/>
  <c r="T147" i="23" s="1"/>
  <c r="G130" i="23"/>
  <c r="S130" i="23" s="1"/>
  <c r="AC130" i="23" s="1"/>
  <c r="AE157" i="23"/>
  <c r="K113" i="23"/>
  <c r="K181" i="23"/>
  <c r="K198" i="23"/>
  <c r="S198" i="23" s="1"/>
  <c r="K147" i="23"/>
  <c r="K164" i="23"/>
  <c r="K96" i="23"/>
  <c r="K130" i="23"/>
  <c r="K215" i="23"/>
  <c r="K232" i="23"/>
  <c r="M113" i="23"/>
  <c r="M215" i="23"/>
  <c r="M181" i="23"/>
  <c r="M147" i="23"/>
  <c r="M96" i="23"/>
  <c r="M232" i="23"/>
  <c r="M198" i="23"/>
  <c r="M164" i="23"/>
  <c r="M130" i="23"/>
  <c r="AD130" i="23" s="1"/>
  <c r="T112" i="23"/>
  <c r="AD112" i="23" s="1"/>
  <c r="AC26" i="28"/>
  <c r="U227" i="23"/>
  <c r="AE227" i="23" s="1"/>
  <c r="AE158" i="23"/>
  <c r="U226" i="23"/>
  <c r="AE226" i="23" s="1"/>
  <c r="U228" i="23"/>
  <c r="AE228" i="23" s="1"/>
  <c r="U229" i="23"/>
  <c r="AE229" i="23" s="1"/>
  <c r="T190" i="23"/>
  <c r="AD190" i="23" s="1"/>
  <c r="T209" i="23"/>
  <c r="AD209" i="23" s="1"/>
  <c r="T105" i="23"/>
  <c r="AD105" i="23" s="1"/>
  <c r="U225" i="23"/>
  <c r="AE225" i="23" s="1"/>
  <c r="T208" i="23"/>
  <c r="AD208" i="23" s="1"/>
  <c r="T212" i="23"/>
  <c r="AD212" i="23" s="1"/>
  <c r="AH15" i="28"/>
  <c r="U231" i="23"/>
  <c r="AE231" i="23" s="1"/>
  <c r="U230" i="23"/>
  <c r="AE230" i="23" s="1"/>
  <c r="T211" i="23"/>
  <c r="AD211" i="23" s="1"/>
  <c r="AE161" i="23"/>
  <c r="T207" i="23"/>
  <c r="AD207" i="23" s="1"/>
  <c r="AE160" i="23"/>
  <c r="AD26" i="28"/>
  <c r="AB26" i="28"/>
  <c r="AH26" i="28"/>
  <c r="AF15" i="28"/>
  <c r="AE62" i="28"/>
  <c r="AD15" i="28"/>
  <c r="AE15" i="28" s="1"/>
  <c r="AB15" i="28"/>
  <c r="AG15" i="28"/>
  <c r="AC166" i="23"/>
  <c r="AG166" i="23" s="1"/>
  <c r="G231" i="23"/>
  <c r="G214" i="23"/>
  <c r="G197" i="23"/>
  <c r="G180" i="23"/>
  <c r="G163" i="23"/>
  <c r="T163" i="23" s="1"/>
  <c r="AD163" i="23" s="1"/>
  <c r="G146" i="23"/>
  <c r="G129" i="23"/>
  <c r="S129" i="23" s="1"/>
  <c r="G95" i="23"/>
  <c r="H209" i="23"/>
  <c r="H141" i="23"/>
  <c r="S141" i="23" s="1"/>
  <c r="H124" i="23"/>
  <c r="H226" i="23"/>
  <c r="H158" i="23"/>
  <c r="H192" i="23"/>
  <c r="H90" i="23"/>
  <c r="H175" i="23"/>
  <c r="I228" i="23"/>
  <c r="S228" i="23" s="1"/>
  <c r="AC228" i="23" s="1"/>
  <c r="I211" i="23"/>
  <c r="S211" i="23" s="1"/>
  <c r="I194" i="23"/>
  <c r="I177" i="23"/>
  <c r="S177" i="23" s="1"/>
  <c r="I160" i="23"/>
  <c r="S160" i="23" s="1"/>
  <c r="I143" i="23"/>
  <c r="I92" i="23"/>
  <c r="I126" i="23"/>
  <c r="G229" i="23"/>
  <c r="G212" i="23"/>
  <c r="G195" i="23"/>
  <c r="G178" i="23"/>
  <c r="G161" i="23"/>
  <c r="T161" i="23" s="1"/>
  <c r="G127" i="23"/>
  <c r="S127" i="23" s="1"/>
  <c r="G93" i="23"/>
  <c r="G144" i="23"/>
  <c r="T144" i="23" s="1"/>
  <c r="AD144" i="23" s="1"/>
  <c r="L106" i="23"/>
  <c r="L208" i="23"/>
  <c r="L174" i="23"/>
  <c r="T174" i="23" s="1"/>
  <c r="AD174" i="23" s="1"/>
  <c r="L140" i="23"/>
  <c r="L157" i="23"/>
  <c r="L89" i="23"/>
  <c r="T89" i="23" s="1"/>
  <c r="L123" i="23"/>
  <c r="AE123" i="23" s="1"/>
  <c r="L225" i="23"/>
  <c r="T225" i="23" s="1"/>
  <c r="L191" i="23"/>
  <c r="L206" i="23"/>
  <c r="L155" i="23"/>
  <c r="L189" i="23"/>
  <c r="L172" i="23"/>
  <c r="T172" i="23" s="1"/>
  <c r="AD172" i="23" s="1"/>
  <c r="L121" i="23"/>
  <c r="AE121" i="23" s="1"/>
  <c r="L87" i="23"/>
  <c r="T87" i="23" s="1"/>
  <c r="L138" i="23"/>
  <c r="L223" i="23"/>
  <c r="T223" i="23" s="1"/>
  <c r="AD223" i="23" s="1"/>
  <c r="I231" i="23"/>
  <c r="S231" i="23" s="1"/>
  <c r="I146" i="23"/>
  <c r="I95" i="23"/>
  <c r="I180" i="23"/>
  <c r="S180" i="23" s="1"/>
  <c r="I163" i="23"/>
  <c r="S163" i="23" s="1"/>
  <c r="I129" i="23"/>
  <c r="I214" i="23"/>
  <c r="S214" i="23" s="1"/>
  <c r="I197" i="23"/>
  <c r="T197" i="23" s="1"/>
  <c r="AD197" i="23" s="1"/>
  <c r="I225" i="23"/>
  <c r="I191" i="23"/>
  <c r="I157" i="23"/>
  <c r="S157" i="23" s="1"/>
  <c r="I123" i="23"/>
  <c r="I89" i="23"/>
  <c r="I208" i="23"/>
  <c r="S208" i="23" s="1"/>
  <c r="AC208" i="23" s="1"/>
  <c r="I140" i="23"/>
  <c r="I174" i="23"/>
  <c r="S174" i="23" s="1"/>
  <c r="G225" i="23"/>
  <c r="G208" i="23"/>
  <c r="G191" i="23"/>
  <c r="G174" i="23"/>
  <c r="G157" i="23"/>
  <c r="T157" i="23" s="1"/>
  <c r="G140" i="23"/>
  <c r="G89" i="23"/>
  <c r="G123" i="23"/>
  <c r="S123" i="23" s="1"/>
  <c r="L214" i="23"/>
  <c r="L231" i="23"/>
  <c r="T231" i="23" s="1"/>
  <c r="L197" i="23"/>
  <c r="L180" i="23"/>
  <c r="T180" i="23" s="1"/>
  <c r="AD180" i="23" s="1"/>
  <c r="L129" i="23"/>
  <c r="AE129" i="23" s="1"/>
  <c r="L95" i="23"/>
  <c r="T95" i="23" s="1"/>
  <c r="L163" i="23"/>
  <c r="L146" i="23"/>
  <c r="M226" i="23"/>
  <c r="M209" i="23"/>
  <c r="M192" i="23"/>
  <c r="M175" i="23"/>
  <c r="M158" i="23"/>
  <c r="M141" i="23"/>
  <c r="M124" i="23"/>
  <c r="M90" i="23"/>
  <c r="G223" i="23"/>
  <c r="G206" i="23"/>
  <c r="G189" i="23"/>
  <c r="G172" i="23"/>
  <c r="G155" i="23"/>
  <c r="T155" i="23" s="1"/>
  <c r="G138" i="23"/>
  <c r="G121" i="23"/>
  <c r="S121" i="23" s="1"/>
  <c r="G87" i="23"/>
  <c r="G230" i="23"/>
  <c r="G196" i="23"/>
  <c r="G162" i="23"/>
  <c r="T162" i="23" s="1"/>
  <c r="AD162" i="23" s="1"/>
  <c r="G179" i="23"/>
  <c r="G128" i="23"/>
  <c r="S128" i="23" s="1"/>
  <c r="G94" i="23"/>
  <c r="G213" i="23"/>
  <c r="G145" i="23"/>
  <c r="T145" i="23" s="1"/>
  <c r="AD145" i="23" s="1"/>
  <c r="H208" i="23"/>
  <c r="H225" i="23"/>
  <c r="H191" i="23"/>
  <c r="H174" i="23"/>
  <c r="H123" i="23"/>
  <c r="H89" i="23"/>
  <c r="H140" i="23"/>
  <c r="S140" i="23" s="1"/>
  <c r="H157" i="23"/>
  <c r="I210" i="23"/>
  <c r="S210" i="23" s="1"/>
  <c r="I227" i="23"/>
  <c r="S227" i="23" s="1"/>
  <c r="I193" i="23"/>
  <c r="T193" i="23" s="1"/>
  <c r="AD193" i="23" s="1"/>
  <c r="I176" i="23"/>
  <c r="S176" i="23" s="1"/>
  <c r="I91" i="23"/>
  <c r="I125" i="23"/>
  <c r="I159" i="23"/>
  <c r="S159" i="23" s="1"/>
  <c r="I142" i="23"/>
  <c r="H231" i="23"/>
  <c r="H197" i="23"/>
  <c r="H163" i="23"/>
  <c r="H129" i="23"/>
  <c r="H146" i="23"/>
  <c r="S146" i="23" s="1"/>
  <c r="H95" i="23"/>
  <c r="H180" i="23"/>
  <c r="H214" i="23"/>
  <c r="L229" i="23"/>
  <c r="T229" i="23" s="1"/>
  <c r="L195" i="23"/>
  <c r="L161" i="23"/>
  <c r="L127" i="23"/>
  <c r="AE127" i="23" s="1"/>
  <c r="L212" i="23"/>
  <c r="L93" i="23"/>
  <c r="T93" i="23" s="1"/>
  <c r="L144" i="23"/>
  <c r="L178" i="23"/>
  <c r="T178" i="23" s="1"/>
  <c r="AD178" i="23" s="1"/>
  <c r="M107" i="23"/>
  <c r="K229" i="23"/>
  <c r="K212" i="23"/>
  <c r="K195" i="23"/>
  <c r="S195" i="23" s="1"/>
  <c r="AC195" i="23" s="1"/>
  <c r="K178" i="23"/>
  <c r="K161" i="23"/>
  <c r="K127" i="23"/>
  <c r="K144" i="23"/>
  <c r="K93" i="23"/>
  <c r="M224" i="23"/>
  <c r="M207" i="23"/>
  <c r="M190" i="23"/>
  <c r="M173" i="23"/>
  <c r="M156" i="23"/>
  <c r="M122" i="23"/>
  <c r="M88" i="23"/>
  <c r="M139" i="23"/>
  <c r="M210" i="23"/>
  <c r="M176" i="23"/>
  <c r="M142" i="23"/>
  <c r="M91" i="23"/>
  <c r="M159" i="23"/>
  <c r="M193" i="23"/>
  <c r="M125" i="23"/>
  <c r="M227" i="23"/>
  <c r="M108" i="23"/>
  <c r="H223" i="23"/>
  <c r="H189" i="23"/>
  <c r="H155" i="23"/>
  <c r="H206" i="23"/>
  <c r="H121" i="23"/>
  <c r="H87" i="23"/>
  <c r="H138" i="23"/>
  <c r="S138" i="23" s="1"/>
  <c r="H172" i="23"/>
  <c r="L207" i="23"/>
  <c r="L139" i="23"/>
  <c r="L122" i="23"/>
  <c r="AE122" i="23" s="1"/>
  <c r="L224" i="23"/>
  <c r="T224" i="23" s="1"/>
  <c r="L156" i="23"/>
  <c r="L88" i="23"/>
  <c r="T88" i="23" s="1"/>
  <c r="AD88" i="23" s="1"/>
  <c r="L190" i="23"/>
  <c r="L173" i="23"/>
  <c r="T173" i="23" s="1"/>
  <c r="AD173" i="23" s="1"/>
  <c r="I230" i="23"/>
  <c r="I213" i="23"/>
  <c r="S213" i="23" s="1"/>
  <c r="AC213" i="23" s="1"/>
  <c r="AG213" i="23" s="1"/>
  <c r="I196" i="23"/>
  <c r="T196" i="23" s="1"/>
  <c r="AD196" i="23" s="1"/>
  <c r="I179" i="23"/>
  <c r="S179" i="23" s="1"/>
  <c r="I162" i="23"/>
  <c r="S162" i="23" s="1"/>
  <c r="I145" i="23"/>
  <c r="I128" i="23"/>
  <c r="I94" i="23"/>
  <c r="H211" i="23"/>
  <c r="H177" i="23"/>
  <c r="H143" i="23"/>
  <c r="S143" i="23" s="1"/>
  <c r="H126" i="23"/>
  <c r="H228" i="23"/>
  <c r="H92" i="23"/>
  <c r="H194" i="23"/>
  <c r="H160" i="23"/>
  <c r="H229" i="23"/>
  <c r="H178" i="23"/>
  <c r="H161" i="23"/>
  <c r="H144" i="23"/>
  <c r="S144" i="23" s="1"/>
  <c r="H93" i="23"/>
  <c r="H195" i="23"/>
  <c r="H127" i="23"/>
  <c r="H212" i="23"/>
  <c r="I226" i="23"/>
  <c r="I209" i="23"/>
  <c r="S209" i="23" s="1"/>
  <c r="I192" i="23"/>
  <c r="T192" i="23" s="1"/>
  <c r="AD192" i="23" s="1"/>
  <c r="I175" i="23"/>
  <c r="S175" i="23" s="1"/>
  <c r="I158" i="23"/>
  <c r="S158" i="23" s="1"/>
  <c r="I124" i="23"/>
  <c r="I141" i="23"/>
  <c r="I90" i="23"/>
  <c r="H224" i="23"/>
  <c r="H190" i="23"/>
  <c r="H156" i="23"/>
  <c r="H139" i="23"/>
  <c r="S139" i="23" s="1"/>
  <c r="H122" i="23"/>
  <c r="H207" i="23"/>
  <c r="H173" i="23"/>
  <c r="H88" i="23"/>
  <c r="K226" i="23"/>
  <c r="K209" i="23"/>
  <c r="K175" i="23"/>
  <c r="K158" i="23"/>
  <c r="K90" i="23"/>
  <c r="K192" i="23"/>
  <c r="S192" i="23" s="1"/>
  <c r="K141" i="23"/>
  <c r="K124" i="23"/>
  <c r="M231" i="23"/>
  <c r="M197" i="23"/>
  <c r="M163" i="23"/>
  <c r="M129" i="23"/>
  <c r="M95" i="23"/>
  <c r="M214" i="23"/>
  <c r="M180" i="23"/>
  <c r="M146" i="23"/>
  <c r="I223" i="23"/>
  <c r="I206" i="23"/>
  <c r="S206" i="23" s="1"/>
  <c r="AC206" i="23" s="1"/>
  <c r="AG206" i="23" s="1"/>
  <c r="I121" i="23"/>
  <c r="I138" i="23"/>
  <c r="I87" i="23"/>
  <c r="S87" i="23" s="1"/>
  <c r="I155" i="23"/>
  <c r="S155" i="23" s="1"/>
  <c r="I189" i="23"/>
  <c r="T189" i="23" s="1"/>
  <c r="AD189" i="23" s="1"/>
  <c r="I172" i="23"/>
  <c r="S172" i="23" s="1"/>
  <c r="G227" i="23"/>
  <c r="G210" i="23"/>
  <c r="G193" i="23"/>
  <c r="G176" i="23"/>
  <c r="G159" i="23"/>
  <c r="T159" i="23" s="1"/>
  <c r="G142" i="23"/>
  <c r="G125" i="23"/>
  <c r="S125" i="23" s="1"/>
  <c r="G91" i="23"/>
  <c r="K107" i="23"/>
  <c r="G209" i="23"/>
  <c r="G175" i="23"/>
  <c r="G141" i="23"/>
  <c r="T141" i="23" s="1"/>
  <c r="AD141" i="23" s="1"/>
  <c r="G90" i="23"/>
  <c r="G226" i="23"/>
  <c r="G158" i="23"/>
  <c r="T158" i="23" s="1"/>
  <c r="G192" i="23"/>
  <c r="G124" i="23"/>
  <c r="S124" i="23" s="1"/>
  <c r="I212" i="23"/>
  <c r="S212" i="23" s="1"/>
  <c r="AC212" i="23" s="1"/>
  <c r="I178" i="23"/>
  <c r="S178" i="23" s="1"/>
  <c r="I161" i="23"/>
  <c r="S161" i="23" s="1"/>
  <c r="I144" i="23"/>
  <c r="I93" i="23"/>
  <c r="I229" i="23"/>
  <c r="S229" i="23" s="1"/>
  <c r="I195" i="23"/>
  <c r="I127" i="23"/>
  <c r="H210" i="23"/>
  <c r="H176" i="23"/>
  <c r="H159" i="23"/>
  <c r="H142" i="23"/>
  <c r="S142" i="23" s="1"/>
  <c r="H227" i="23"/>
  <c r="H193" i="23"/>
  <c r="H91" i="23"/>
  <c r="H125" i="23"/>
  <c r="J143" i="23"/>
  <c r="L228" i="23"/>
  <c r="T228" i="23" s="1"/>
  <c r="L143" i="23"/>
  <c r="L126" i="23"/>
  <c r="AE126" i="23" s="1"/>
  <c r="L211" i="23"/>
  <c r="L177" i="23"/>
  <c r="T177" i="23" s="1"/>
  <c r="AD177" i="23" s="1"/>
  <c r="L160" i="23"/>
  <c r="L194" i="23"/>
  <c r="L92" i="23"/>
  <c r="T92" i="23" s="1"/>
  <c r="L209" i="23"/>
  <c r="L175" i="23"/>
  <c r="T175" i="23" s="1"/>
  <c r="AD175" i="23" s="1"/>
  <c r="L141" i="23"/>
  <c r="L124" i="23"/>
  <c r="AE124" i="23" s="1"/>
  <c r="L192" i="23"/>
  <c r="L226" i="23"/>
  <c r="T226" i="23" s="1"/>
  <c r="L90" i="23"/>
  <c r="T90" i="23" s="1"/>
  <c r="L158" i="23"/>
  <c r="G207" i="23"/>
  <c r="G224" i="23"/>
  <c r="G88" i="23"/>
  <c r="G156" i="23"/>
  <c r="T156" i="23" s="1"/>
  <c r="G122" i="23"/>
  <c r="G173" i="23"/>
  <c r="G139" i="23"/>
  <c r="G190" i="23"/>
  <c r="K225" i="23"/>
  <c r="K208" i="23"/>
  <c r="K191" i="23"/>
  <c r="S191" i="23" s="1"/>
  <c r="AC191" i="23" s="1"/>
  <c r="K174" i="23"/>
  <c r="K157" i="23"/>
  <c r="K140" i="23"/>
  <c r="K123" i="23"/>
  <c r="K89" i="23"/>
  <c r="K213" i="23"/>
  <c r="K230" i="23"/>
  <c r="K94" i="23"/>
  <c r="K162" i="23"/>
  <c r="K145" i="23"/>
  <c r="K128" i="23"/>
  <c r="K196" i="23"/>
  <c r="S196" i="23" s="1"/>
  <c r="K179" i="23"/>
  <c r="M230" i="23"/>
  <c r="M213" i="23"/>
  <c r="M196" i="23"/>
  <c r="M179" i="23"/>
  <c r="M162" i="23"/>
  <c r="M145" i="23"/>
  <c r="M128" i="23"/>
  <c r="M94" i="23"/>
  <c r="M228" i="23"/>
  <c r="M211" i="23"/>
  <c r="M194" i="23"/>
  <c r="M177" i="23"/>
  <c r="M160" i="23"/>
  <c r="M143" i="23"/>
  <c r="M126" i="23"/>
  <c r="M92" i="23"/>
  <c r="M109" i="23"/>
  <c r="H230" i="23"/>
  <c r="H128" i="23"/>
  <c r="H196" i="23"/>
  <c r="H213" i="23"/>
  <c r="H162" i="23"/>
  <c r="H179" i="23"/>
  <c r="H94" i="23"/>
  <c r="H145" i="23"/>
  <c r="AE94" i="23"/>
  <c r="L230" i="23"/>
  <c r="T230" i="23" s="1"/>
  <c r="L196" i="23"/>
  <c r="L162" i="23"/>
  <c r="L128" i="23"/>
  <c r="AE128" i="23" s="1"/>
  <c r="L145" i="23"/>
  <c r="L213" i="23"/>
  <c r="L179" i="23"/>
  <c r="T179" i="23" s="1"/>
  <c r="AD179" i="23" s="1"/>
  <c r="L94" i="23"/>
  <c r="T94" i="23" s="1"/>
  <c r="L227" i="23"/>
  <c r="T227" i="23" s="1"/>
  <c r="L210" i="23"/>
  <c r="L142" i="23"/>
  <c r="L91" i="23"/>
  <c r="T91" i="23" s="1"/>
  <c r="L159" i="23"/>
  <c r="L193" i="23"/>
  <c r="L125" i="23"/>
  <c r="AE125" i="23" s="1"/>
  <c r="L176" i="23"/>
  <c r="T176" i="23" s="1"/>
  <c r="AD176" i="23" s="1"/>
  <c r="K207" i="23"/>
  <c r="AC207" i="23" s="1"/>
  <c r="K173" i="23"/>
  <c r="K190" i="23"/>
  <c r="S190" i="23" s="1"/>
  <c r="K139" i="23"/>
  <c r="K122" i="23"/>
  <c r="K224" i="23"/>
  <c r="K156" i="23"/>
  <c r="K88" i="23"/>
  <c r="K227" i="23"/>
  <c r="K210" i="23"/>
  <c r="K193" i="23"/>
  <c r="S193" i="23" s="1"/>
  <c r="AC193" i="23" s="1"/>
  <c r="K176" i="23"/>
  <c r="K159" i="23"/>
  <c r="K125" i="23"/>
  <c r="K142" i="23"/>
  <c r="K91" i="23"/>
  <c r="K231" i="23"/>
  <c r="K214" i="23"/>
  <c r="K197" i="23"/>
  <c r="S197" i="23" s="1"/>
  <c r="AC197" i="23" s="1"/>
  <c r="K180" i="23"/>
  <c r="K163" i="23"/>
  <c r="K146" i="23"/>
  <c r="K95" i="23"/>
  <c r="K129" i="23"/>
  <c r="K228" i="23"/>
  <c r="K194" i="23"/>
  <c r="S194" i="23" s="1"/>
  <c r="AC194" i="23" s="1"/>
  <c r="K160" i="23"/>
  <c r="K126" i="23"/>
  <c r="K92" i="23"/>
  <c r="K211" i="23"/>
  <c r="K177" i="23"/>
  <c r="K143" i="23"/>
  <c r="M229" i="23"/>
  <c r="M212" i="23"/>
  <c r="M93" i="23"/>
  <c r="M144" i="23"/>
  <c r="M178" i="23"/>
  <c r="M127" i="23"/>
  <c r="M195" i="23"/>
  <c r="M161" i="23"/>
  <c r="M208" i="23"/>
  <c r="M157" i="23"/>
  <c r="M89" i="23"/>
  <c r="M191" i="23"/>
  <c r="M174" i="23"/>
  <c r="M123" i="23"/>
  <c r="M140" i="23"/>
  <c r="M225" i="23"/>
  <c r="M106" i="23"/>
  <c r="BJ28" i="21"/>
  <c r="BG28" i="21"/>
  <c r="BG17" i="21"/>
  <c r="BF17" i="21"/>
  <c r="BH17" i="21"/>
  <c r="BK28" i="21"/>
  <c r="BK17" i="21"/>
  <c r="BL17" i="21"/>
  <c r="BF28" i="21"/>
  <c r="BH28" i="21"/>
  <c r="BI28" i="21" s="1"/>
  <c r="BL28" i="21"/>
  <c r="BJ17" i="21"/>
  <c r="K110" i="23"/>
  <c r="K112" i="23"/>
  <c r="AE90" i="23"/>
  <c r="AE92" i="23"/>
  <c r="K108" i="23"/>
  <c r="K106" i="23"/>
  <c r="G105" i="23"/>
  <c r="K105" i="23"/>
  <c r="L109" i="23"/>
  <c r="AE143" i="23"/>
  <c r="AE95" i="23"/>
  <c r="AE87" i="23"/>
  <c r="L108" i="23"/>
  <c r="AC189" i="23"/>
  <c r="AE91" i="23"/>
  <c r="L104" i="23"/>
  <c r="AE89" i="23"/>
  <c r="AE145" i="23"/>
  <c r="AD122" i="23"/>
  <c r="L111" i="23"/>
  <c r="L107" i="23"/>
  <c r="AE141" i="23"/>
  <c r="AE93" i="23"/>
  <c r="AE144" i="23"/>
  <c r="L110" i="23"/>
  <c r="G108" i="23"/>
  <c r="G110" i="23"/>
  <c r="H106" i="23"/>
  <c r="I107" i="23"/>
  <c r="I112" i="23"/>
  <c r="H112" i="23"/>
  <c r="G107" i="23"/>
  <c r="G111" i="23"/>
  <c r="I108" i="23"/>
  <c r="H108" i="23"/>
  <c r="I106" i="23"/>
  <c r="I111" i="23"/>
  <c r="G104" i="23"/>
  <c r="I110" i="23"/>
  <c r="H107" i="23"/>
  <c r="H104" i="23"/>
  <c r="H110" i="23"/>
  <c r="I109" i="23"/>
  <c r="G106" i="23"/>
  <c r="G112" i="23"/>
  <c r="I104" i="23"/>
  <c r="H105" i="23"/>
  <c r="H109" i="23"/>
  <c r="AD126" i="23"/>
  <c r="AC173" i="23"/>
  <c r="AC88" i="23" l="1"/>
  <c r="J160" i="23"/>
  <c r="AC192" i="23"/>
  <c r="W132" i="23"/>
  <c r="J109" i="23"/>
  <c r="J177" i="23"/>
  <c r="J228" i="23"/>
  <c r="J92" i="23"/>
  <c r="J211" i="23"/>
  <c r="W234" i="23"/>
  <c r="J194" i="23"/>
  <c r="J126" i="23"/>
  <c r="W166" i="23"/>
  <c r="R79" i="23"/>
  <c r="R81" i="23"/>
  <c r="R74" i="23"/>
  <c r="R76" i="23"/>
  <c r="R78" i="23"/>
  <c r="R82" i="23"/>
  <c r="R72" i="23"/>
  <c r="R73" i="23"/>
  <c r="R71" i="23"/>
  <c r="R80" i="23"/>
  <c r="R75" i="23"/>
  <c r="AE63" i="28"/>
  <c r="R77" i="23"/>
  <c r="W206" i="23"/>
  <c r="W173" i="23"/>
  <c r="AD159" i="23"/>
  <c r="AC210" i="23"/>
  <c r="AG210" i="23" s="1"/>
  <c r="AC209" i="23"/>
  <c r="AC211" i="23"/>
  <c r="AG211" i="23" s="1"/>
  <c r="AD228" i="23"/>
  <c r="AG228" i="23" s="1"/>
  <c r="W165" i="23"/>
  <c r="W131" i="23"/>
  <c r="AE26" i="28"/>
  <c r="AE64" i="28"/>
  <c r="AF63" i="28"/>
  <c r="AG131" i="23"/>
  <c r="AG164" i="23"/>
  <c r="W164" i="23"/>
  <c r="W130" i="23"/>
  <c r="AG165" i="23"/>
  <c r="AD227" i="23"/>
  <c r="AD161" i="23"/>
  <c r="J115" i="23"/>
  <c r="P115" i="23" s="1"/>
  <c r="J200" i="23"/>
  <c r="J98" i="23"/>
  <c r="J166" i="23"/>
  <c r="J217" i="23"/>
  <c r="J183" i="23"/>
  <c r="J149" i="23"/>
  <c r="J234" i="23"/>
  <c r="J132" i="23"/>
  <c r="AC200" i="23"/>
  <c r="AG200" i="23" s="1"/>
  <c r="W200" i="23"/>
  <c r="W97" i="23"/>
  <c r="AC97" i="23"/>
  <c r="AG97" i="23" s="1"/>
  <c r="J114" i="23"/>
  <c r="P114" i="23" s="1"/>
  <c r="J199" i="23"/>
  <c r="J165" i="23"/>
  <c r="J233" i="23"/>
  <c r="J182" i="23"/>
  <c r="J131" i="23"/>
  <c r="J97" i="23"/>
  <c r="J148" i="23"/>
  <c r="J216" i="23"/>
  <c r="W233" i="23"/>
  <c r="AC233" i="23"/>
  <c r="AG233" i="23" s="1"/>
  <c r="AG173" i="23"/>
  <c r="AC182" i="23"/>
  <c r="AG182" i="23" s="1"/>
  <c r="W182" i="23"/>
  <c r="AD114" i="23"/>
  <c r="AG114" i="23" s="1"/>
  <c r="W114" i="23"/>
  <c r="W148" i="23"/>
  <c r="AC148" i="23"/>
  <c r="AG148" i="23" s="1"/>
  <c r="W216" i="23"/>
  <c r="AC216" i="23"/>
  <c r="AG216" i="23" s="1"/>
  <c r="AD231" i="23"/>
  <c r="AD158" i="23"/>
  <c r="AD199" i="23"/>
  <c r="AG199" i="23" s="1"/>
  <c r="W199" i="23"/>
  <c r="AD113" i="23"/>
  <c r="AG113" i="23" s="1"/>
  <c r="W113" i="23"/>
  <c r="AC232" i="23"/>
  <c r="AG232" i="23" s="1"/>
  <c r="W232" i="23"/>
  <c r="J113" i="23"/>
  <c r="J198" i="23"/>
  <c r="J181" i="23"/>
  <c r="J96" i="23"/>
  <c r="J164" i="23"/>
  <c r="J215" i="23"/>
  <c r="J130" i="23"/>
  <c r="J232" i="23"/>
  <c r="J147" i="23"/>
  <c r="AC198" i="23"/>
  <c r="AG198" i="23" s="1"/>
  <c r="W198" i="23"/>
  <c r="AG130" i="23"/>
  <c r="W96" i="23"/>
  <c r="AC96" i="23"/>
  <c r="AG96" i="23" s="1"/>
  <c r="AD147" i="23"/>
  <c r="AG147" i="23" s="1"/>
  <c r="W147" i="23"/>
  <c r="P113" i="23"/>
  <c r="AC181" i="23"/>
  <c r="AG181" i="23" s="1"/>
  <c r="W181" i="23"/>
  <c r="AC215" i="23"/>
  <c r="AG215" i="23" s="1"/>
  <c r="W215" i="23"/>
  <c r="W214" i="23"/>
  <c r="AD224" i="23"/>
  <c r="AG224" i="23" s="1"/>
  <c r="AD225" i="23"/>
  <c r="AD230" i="23"/>
  <c r="AD229" i="23"/>
  <c r="AG88" i="23"/>
  <c r="AD95" i="23"/>
  <c r="S95" i="23"/>
  <c r="AC95" i="23" s="1"/>
  <c r="T108" i="23"/>
  <c r="AD108" i="23" s="1"/>
  <c r="AG208" i="23"/>
  <c r="AG212" i="23"/>
  <c r="AC196" i="23"/>
  <c r="AG196" i="23" s="1"/>
  <c r="S145" i="23"/>
  <c r="AC145" i="23" s="1"/>
  <c r="AG145" i="23" s="1"/>
  <c r="S122" i="23"/>
  <c r="AC122" i="23" s="1"/>
  <c r="AG122" i="23" s="1"/>
  <c r="AD93" i="23"/>
  <c r="S93" i="23"/>
  <c r="W93" i="23" s="1"/>
  <c r="AE142" i="23"/>
  <c r="T142" i="23"/>
  <c r="AD142" i="23" s="1"/>
  <c r="AG209" i="23"/>
  <c r="AC190" i="23"/>
  <c r="AG190" i="23" s="1"/>
  <c r="AE138" i="23"/>
  <c r="T138" i="23"/>
  <c r="AD138" i="23" s="1"/>
  <c r="AE140" i="23"/>
  <c r="T140" i="23"/>
  <c r="AD140" i="23" s="1"/>
  <c r="T191" i="23"/>
  <c r="AD191" i="23" s="1"/>
  <c r="AG191" i="23" s="1"/>
  <c r="AD155" i="23"/>
  <c r="AD92" i="23"/>
  <c r="S92" i="23"/>
  <c r="AC92" i="23" s="1"/>
  <c r="T194" i="23"/>
  <c r="AD194" i="23" s="1"/>
  <c r="AG194" i="23" s="1"/>
  <c r="T104" i="23"/>
  <c r="AD104" i="23" s="1"/>
  <c r="T109" i="23"/>
  <c r="AD109" i="23" s="1"/>
  <c r="AG207" i="23"/>
  <c r="S223" i="23"/>
  <c r="AC223" i="23" s="1"/>
  <c r="AG223" i="23" s="1"/>
  <c r="AD226" i="23"/>
  <c r="S226" i="23"/>
  <c r="AC226" i="23" s="1"/>
  <c r="S230" i="23"/>
  <c r="AC230" i="23" s="1"/>
  <c r="AD91" i="23"/>
  <c r="S91" i="23"/>
  <c r="W91" i="23" s="1"/>
  <c r="AD89" i="23"/>
  <c r="S89" i="23"/>
  <c r="AC89" i="23" s="1"/>
  <c r="AE146" i="23"/>
  <c r="T146" i="23"/>
  <c r="AD146" i="23" s="1"/>
  <c r="T110" i="23"/>
  <c r="AD110" i="23" s="1"/>
  <c r="T107" i="23"/>
  <c r="AD107" i="23" s="1"/>
  <c r="T111" i="23"/>
  <c r="AD111" i="23" s="1"/>
  <c r="AE139" i="23"/>
  <c r="T139" i="23"/>
  <c r="AD139" i="23" s="1"/>
  <c r="T195" i="23"/>
  <c r="AD195" i="23" s="1"/>
  <c r="AG195" i="23" s="1"/>
  <c r="AD90" i="23"/>
  <c r="S90" i="23"/>
  <c r="W90" i="23" s="1"/>
  <c r="AD94" i="23"/>
  <c r="S94" i="23"/>
  <c r="AC94" i="23" s="1"/>
  <c r="AD157" i="23"/>
  <c r="T106" i="23"/>
  <c r="AD106" i="23" s="1"/>
  <c r="W210" i="23"/>
  <c r="W211" i="23"/>
  <c r="AC214" i="23"/>
  <c r="AG214" i="23" s="1"/>
  <c r="W88" i="23"/>
  <c r="AG197" i="23"/>
  <c r="AC93" i="23"/>
  <c r="W227" i="23"/>
  <c r="AC227" i="23"/>
  <c r="W228" i="23"/>
  <c r="AD87" i="23"/>
  <c r="AC87" i="23"/>
  <c r="W209" i="23"/>
  <c r="W231" i="23"/>
  <c r="AC156" i="23"/>
  <c r="W190" i="23"/>
  <c r="W225" i="23"/>
  <c r="AD156" i="23"/>
  <c r="AC229" i="23"/>
  <c r="W229" i="23"/>
  <c r="J224" i="23"/>
  <c r="J207" i="23"/>
  <c r="J173" i="23"/>
  <c r="J156" i="23"/>
  <c r="J190" i="23"/>
  <c r="J139" i="23"/>
  <c r="J122" i="23"/>
  <c r="J88" i="23"/>
  <c r="J214" i="23"/>
  <c r="J180" i="23"/>
  <c r="J146" i="23"/>
  <c r="J129" i="23"/>
  <c r="J163" i="23"/>
  <c r="J231" i="23"/>
  <c r="J197" i="23"/>
  <c r="J95" i="23"/>
  <c r="J227" i="23"/>
  <c r="J193" i="23"/>
  <c r="J159" i="23"/>
  <c r="J142" i="23"/>
  <c r="J125" i="23"/>
  <c r="J210" i="23"/>
  <c r="J91" i="23"/>
  <c r="J176" i="23"/>
  <c r="AC105" i="23"/>
  <c r="AG105" i="23" s="1"/>
  <c r="J213" i="23"/>
  <c r="J179" i="23"/>
  <c r="J145" i="23"/>
  <c r="J230" i="23"/>
  <c r="J94" i="23"/>
  <c r="J162" i="23"/>
  <c r="J196" i="23"/>
  <c r="J128" i="23"/>
  <c r="J226" i="23"/>
  <c r="J192" i="23"/>
  <c r="J158" i="23"/>
  <c r="J124" i="23"/>
  <c r="J209" i="23"/>
  <c r="J175" i="23"/>
  <c r="J90" i="23"/>
  <c r="J141" i="23"/>
  <c r="AG189" i="23"/>
  <c r="J206" i="23"/>
  <c r="J172" i="23"/>
  <c r="J138" i="23"/>
  <c r="J87" i="23"/>
  <c r="J155" i="23"/>
  <c r="J189" i="23"/>
  <c r="J121" i="23"/>
  <c r="J223" i="23"/>
  <c r="J225" i="23"/>
  <c r="J140" i="23"/>
  <c r="J123" i="23"/>
  <c r="J208" i="23"/>
  <c r="J174" i="23"/>
  <c r="J191" i="23"/>
  <c r="J89" i="23"/>
  <c r="J157" i="23"/>
  <c r="J212" i="23"/>
  <c r="J144" i="23"/>
  <c r="J127" i="23"/>
  <c r="J229" i="23"/>
  <c r="J195" i="23"/>
  <c r="J178" i="23"/>
  <c r="J161" i="23"/>
  <c r="J93" i="23"/>
  <c r="AG192" i="23"/>
  <c r="AG193" i="23"/>
  <c r="BI17" i="21"/>
  <c r="BA31" i="21"/>
  <c r="W29" i="28" s="1"/>
  <c r="W54" i="28" s="1"/>
  <c r="AU31" i="21"/>
  <c r="Q29" i="28" s="1"/>
  <c r="Q54" i="28" s="1"/>
  <c r="AP31" i="21"/>
  <c r="L29" i="28" s="1"/>
  <c r="AK31" i="21"/>
  <c r="G29" i="28" s="1"/>
  <c r="G54" i="28" s="1"/>
  <c r="BE31" i="21"/>
  <c r="AA29" i="28" s="1"/>
  <c r="AY31" i="21"/>
  <c r="U29" i="28" s="1"/>
  <c r="U54" i="28" s="1"/>
  <c r="AT31" i="21"/>
  <c r="P29" i="28" s="1"/>
  <c r="AO31" i="21"/>
  <c r="K29" i="28" s="1"/>
  <c r="BC31" i="21"/>
  <c r="Y29" i="28" s="1"/>
  <c r="Y54" i="28" s="1"/>
  <c r="AX31" i="21"/>
  <c r="T29" i="28" s="1"/>
  <c r="T54" i="28" s="1"/>
  <c r="AS31" i="21"/>
  <c r="O29" i="28" s="1"/>
  <c r="O54" i="28" s="1"/>
  <c r="AM31" i="21"/>
  <c r="I29" i="28" s="1"/>
  <c r="I54" i="28" s="1"/>
  <c r="BB31" i="21"/>
  <c r="X29" i="28" s="1"/>
  <c r="X54" i="28" s="1"/>
  <c r="AW31" i="21"/>
  <c r="S29" i="28" s="1"/>
  <c r="S54" i="28" s="1"/>
  <c r="AQ31" i="21"/>
  <c r="M29" i="28" s="1"/>
  <c r="AL31" i="21"/>
  <c r="H29" i="28" s="1"/>
  <c r="H54" i="28" s="1"/>
  <c r="BD31" i="21"/>
  <c r="Z29" i="28" s="1"/>
  <c r="Z54" i="28" s="1"/>
  <c r="AN31" i="21"/>
  <c r="J29" i="28" s="1"/>
  <c r="J54" i="28" s="1"/>
  <c r="AR31" i="21"/>
  <c r="N29" i="28" s="1"/>
  <c r="N54" i="28" s="1"/>
  <c r="AZ31" i="21"/>
  <c r="V29" i="28" s="1"/>
  <c r="V54" i="28" s="1"/>
  <c r="AV31" i="21"/>
  <c r="R29" i="28" s="1"/>
  <c r="R54" i="28" s="1"/>
  <c r="BC27" i="21"/>
  <c r="Y25" i="28" s="1"/>
  <c r="Y55" i="28" s="1"/>
  <c r="AY27" i="21"/>
  <c r="U25" i="28" s="1"/>
  <c r="U55" i="28" s="1"/>
  <c r="AU27" i="21"/>
  <c r="Q25" i="28" s="1"/>
  <c r="Q55" i="28" s="1"/>
  <c r="AQ27" i="21"/>
  <c r="M25" i="28" s="1"/>
  <c r="AM27" i="21"/>
  <c r="I25" i="28" s="1"/>
  <c r="I55" i="28" s="1"/>
  <c r="BB27" i="21"/>
  <c r="X25" i="28" s="1"/>
  <c r="X55" i="28" s="1"/>
  <c r="AX27" i="21"/>
  <c r="T25" i="28" s="1"/>
  <c r="T55" i="28" s="1"/>
  <c r="AT27" i="21"/>
  <c r="P25" i="28" s="1"/>
  <c r="AP27" i="21"/>
  <c r="L25" i="28" s="1"/>
  <c r="AL27" i="21"/>
  <c r="H25" i="28" s="1"/>
  <c r="BE27" i="21"/>
  <c r="AA25" i="28" s="1"/>
  <c r="BA27" i="21"/>
  <c r="W25" i="28" s="1"/>
  <c r="W55" i="28" s="1"/>
  <c r="AW27" i="21"/>
  <c r="S25" i="28" s="1"/>
  <c r="S55" i="28" s="1"/>
  <c r="AS27" i="21"/>
  <c r="O25" i="28" s="1"/>
  <c r="O55" i="28" s="1"/>
  <c r="AO27" i="21"/>
  <c r="K25" i="28" s="1"/>
  <c r="AK27" i="21"/>
  <c r="G25" i="28" s="1"/>
  <c r="G55" i="28" s="1"/>
  <c r="BD27" i="21"/>
  <c r="Z25" i="28" s="1"/>
  <c r="Z55" i="28" s="1"/>
  <c r="AZ27" i="21"/>
  <c r="V25" i="28" s="1"/>
  <c r="V55" i="28" s="1"/>
  <c r="AV27" i="21"/>
  <c r="R25" i="28" s="1"/>
  <c r="R55" i="28" s="1"/>
  <c r="AR27" i="21"/>
  <c r="N25" i="28" s="1"/>
  <c r="N55" i="28" s="1"/>
  <c r="AN27" i="21"/>
  <c r="J25" i="28" s="1"/>
  <c r="J55" i="28" s="1"/>
  <c r="BC14" i="21"/>
  <c r="Y12" i="28" s="1"/>
  <c r="AY14" i="21"/>
  <c r="U12" i="28" s="1"/>
  <c r="AU14" i="21"/>
  <c r="Q12" i="28" s="1"/>
  <c r="AQ14" i="21"/>
  <c r="M12" i="28" s="1"/>
  <c r="AM14" i="21"/>
  <c r="I12" i="28" s="1"/>
  <c r="BB14" i="21"/>
  <c r="X12" i="28" s="1"/>
  <c r="AT14" i="21"/>
  <c r="P12" i="28" s="1"/>
  <c r="AL14" i="21"/>
  <c r="H12" i="28" s="1"/>
  <c r="AX14" i="21"/>
  <c r="T12" i="28" s="1"/>
  <c r="AP14" i="21"/>
  <c r="L12" i="28" s="1"/>
  <c r="BE14" i="21"/>
  <c r="AA12" i="28" s="1"/>
  <c r="BA14" i="21"/>
  <c r="W12" i="28" s="1"/>
  <c r="AW14" i="21"/>
  <c r="S12" i="28" s="1"/>
  <c r="AS14" i="21"/>
  <c r="O12" i="28" s="1"/>
  <c r="AO14" i="21"/>
  <c r="K12" i="28" s="1"/>
  <c r="AK14" i="21"/>
  <c r="G12" i="28" s="1"/>
  <c r="BD14" i="21"/>
  <c r="Z12" i="28" s="1"/>
  <c r="AN14" i="21"/>
  <c r="J12" i="28" s="1"/>
  <c r="AZ14" i="21"/>
  <c r="V12" i="28" s="1"/>
  <c r="AV14" i="21"/>
  <c r="R12" i="28" s="1"/>
  <c r="AR14" i="21"/>
  <c r="N12" i="28" s="1"/>
  <c r="BE29" i="21"/>
  <c r="AA27" i="28" s="1"/>
  <c r="AZ29" i="21"/>
  <c r="V27" i="28" s="1"/>
  <c r="AU29" i="21"/>
  <c r="Q27" i="28" s="1"/>
  <c r="AO29" i="21"/>
  <c r="K27" i="28" s="1"/>
  <c r="AK29" i="21"/>
  <c r="G27" i="28" s="1"/>
  <c r="BD29" i="21"/>
  <c r="Z27" i="28" s="1"/>
  <c r="AY29" i="21"/>
  <c r="U27" i="28" s="1"/>
  <c r="AS29" i="21"/>
  <c r="O27" i="28" s="1"/>
  <c r="AN29" i="21"/>
  <c r="J27" i="28" s="1"/>
  <c r="BC29" i="21"/>
  <c r="Y27" i="28" s="1"/>
  <c r="AW29" i="21"/>
  <c r="S27" i="28" s="1"/>
  <c r="AR29" i="21"/>
  <c r="N27" i="28" s="1"/>
  <c r="AM29" i="21"/>
  <c r="I27" i="28" s="1"/>
  <c r="BA29" i="21"/>
  <c r="W27" i="28" s="1"/>
  <c r="AV29" i="21"/>
  <c r="R27" i="28" s="1"/>
  <c r="AQ29" i="21"/>
  <c r="M27" i="28" s="1"/>
  <c r="AL29" i="21"/>
  <c r="H27" i="28" s="1"/>
  <c r="AX29" i="21"/>
  <c r="T27" i="28" s="1"/>
  <c r="AP29" i="21"/>
  <c r="L27" i="28" s="1"/>
  <c r="BB29" i="21"/>
  <c r="X27" i="28" s="1"/>
  <c r="AT29" i="21"/>
  <c r="P27" i="28" s="1"/>
  <c r="AG27" i="28" s="1"/>
  <c r="BD11" i="21"/>
  <c r="Z9" i="28" s="1"/>
  <c r="AZ11" i="21"/>
  <c r="V9" i="28" s="1"/>
  <c r="AV11" i="21"/>
  <c r="R9" i="28" s="1"/>
  <c r="AR11" i="21"/>
  <c r="N9" i="28" s="1"/>
  <c r="AL11" i="21"/>
  <c r="H9" i="28" s="1"/>
  <c r="BC11" i="21"/>
  <c r="Y9" i="28" s="1"/>
  <c r="AU11" i="21"/>
  <c r="Q9" i="28" s="1"/>
  <c r="AO11" i="21"/>
  <c r="K9" i="28" s="1"/>
  <c r="AY11" i="21"/>
  <c r="U9" i="28" s="1"/>
  <c r="AQ11" i="21"/>
  <c r="M9" i="28" s="1"/>
  <c r="AN11" i="21"/>
  <c r="J9" i="28" s="1"/>
  <c r="BB11" i="21"/>
  <c r="X9" i="28" s="1"/>
  <c r="AX11" i="21"/>
  <c r="T9" i="28" s="1"/>
  <c r="AT11" i="21"/>
  <c r="P9" i="28" s="1"/>
  <c r="AP11" i="21"/>
  <c r="L9" i="28" s="1"/>
  <c r="BE11" i="21"/>
  <c r="AA9" i="28" s="1"/>
  <c r="BA11" i="21"/>
  <c r="W9" i="28" s="1"/>
  <c r="AW11" i="21"/>
  <c r="S9" i="28" s="1"/>
  <c r="AS11" i="21"/>
  <c r="O9" i="28" s="1"/>
  <c r="AM11" i="21"/>
  <c r="I9" i="28" s="1"/>
  <c r="BE12" i="21"/>
  <c r="AA10" i="28" s="1"/>
  <c r="BA12" i="21"/>
  <c r="W10" i="28" s="1"/>
  <c r="AW12" i="21"/>
  <c r="S10" i="28" s="1"/>
  <c r="AS12" i="21"/>
  <c r="O10" i="28" s="1"/>
  <c r="AO12" i="21"/>
  <c r="K10" i="28" s="1"/>
  <c r="AK12" i="21"/>
  <c r="G10" i="28" s="1"/>
  <c r="BD12" i="21"/>
  <c r="Z10" i="28" s="1"/>
  <c r="AV12" i="21"/>
  <c r="R10" i="28" s="1"/>
  <c r="AN12" i="21"/>
  <c r="J10" i="28" s="1"/>
  <c r="AZ12" i="21"/>
  <c r="V10" i="28" s="1"/>
  <c r="AR12" i="21"/>
  <c r="N10" i="28" s="1"/>
  <c r="BC12" i="21"/>
  <c r="Y10" i="28" s="1"/>
  <c r="AY12" i="21"/>
  <c r="U10" i="28" s="1"/>
  <c r="AU12" i="21"/>
  <c r="Q10" i="28" s="1"/>
  <c r="AQ12" i="21"/>
  <c r="M10" i="28" s="1"/>
  <c r="AM12" i="21"/>
  <c r="I10" i="28" s="1"/>
  <c r="AX12" i="21"/>
  <c r="T10" i="28" s="1"/>
  <c r="AT12" i="21"/>
  <c r="P10" i="28" s="1"/>
  <c r="AP12" i="21"/>
  <c r="L10" i="28" s="1"/>
  <c r="BB12" i="21"/>
  <c r="X10" i="28" s="1"/>
  <c r="AL12" i="21"/>
  <c r="H10" i="28" s="1"/>
  <c r="BD13" i="21"/>
  <c r="Z11" i="28" s="1"/>
  <c r="Z61" i="28" s="1"/>
  <c r="AZ13" i="21"/>
  <c r="V11" i="28" s="1"/>
  <c r="AV13" i="21"/>
  <c r="R11" i="28" s="1"/>
  <c r="R61" i="28" s="1"/>
  <c r="AR13" i="21"/>
  <c r="N11" i="28" s="1"/>
  <c r="AN13" i="21"/>
  <c r="J11" i="28" s="1"/>
  <c r="J61" i="28" s="1"/>
  <c r="AY13" i="21"/>
  <c r="U11" i="28" s="1"/>
  <c r="U61" i="28" s="1"/>
  <c r="AQ13" i="21"/>
  <c r="M11" i="28" s="1"/>
  <c r="BC13" i="21"/>
  <c r="Y11" i="28" s="1"/>
  <c r="Y61" i="28" s="1"/>
  <c r="AU13" i="21"/>
  <c r="Q11" i="28" s="1"/>
  <c r="Q61" i="28" s="1"/>
  <c r="AM13" i="21"/>
  <c r="I11" i="28" s="1"/>
  <c r="I61" i="28" s="1"/>
  <c r="BB13" i="21"/>
  <c r="X11" i="28" s="1"/>
  <c r="X61" i="28" s="1"/>
  <c r="AX13" i="21"/>
  <c r="T11" i="28" s="1"/>
  <c r="T61" i="28" s="1"/>
  <c r="AT13" i="21"/>
  <c r="P11" i="28" s="1"/>
  <c r="AP13" i="21"/>
  <c r="L11" i="28" s="1"/>
  <c r="AL13" i="21"/>
  <c r="H11" i="28" s="1"/>
  <c r="H61" i="28" s="1"/>
  <c r="AS13" i="21"/>
  <c r="O11" i="28" s="1"/>
  <c r="O61" i="28" s="1"/>
  <c r="BE13" i="21"/>
  <c r="AA11" i="28" s="1"/>
  <c r="AO13" i="21"/>
  <c r="K11" i="28" s="1"/>
  <c r="BA13" i="21"/>
  <c r="W11" i="28" s="1"/>
  <c r="W61" i="28" s="1"/>
  <c r="AK13" i="21"/>
  <c r="G11" i="28" s="1"/>
  <c r="G61" i="28" s="1"/>
  <c r="AW13" i="21"/>
  <c r="S11" i="28" s="1"/>
  <c r="S61" i="28" s="1"/>
  <c r="AV18" i="21"/>
  <c r="R16" i="28" s="1"/>
  <c r="R58" i="28" s="1"/>
  <c r="BC18" i="21"/>
  <c r="Y16" i="28" s="1"/>
  <c r="Y58" i="28" s="1"/>
  <c r="AY18" i="21"/>
  <c r="U16" i="28" s="1"/>
  <c r="U58" i="28" s="1"/>
  <c r="AU18" i="21"/>
  <c r="Q16" i="28" s="1"/>
  <c r="Q58" i="28" s="1"/>
  <c r="AQ18" i="21"/>
  <c r="M16" i="28" s="1"/>
  <c r="AM18" i="21"/>
  <c r="I16" i="28" s="1"/>
  <c r="I58" i="28" s="1"/>
  <c r="BB18" i="21"/>
  <c r="X16" i="28" s="1"/>
  <c r="X58" i="28" s="1"/>
  <c r="AX18" i="21"/>
  <c r="T16" i="28" s="1"/>
  <c r="T58" i="28" s="1"/>
  <c r="AT18" i="21"/>
  <c r="P16" i="28" s="1"/>
  <c r="AP18" i="21"/>
  <c r="L16" i="28" s="1"/>
  <c r="AL18" i="21"/>
  <c r="H16" i="28" s="1"/>
  <c r="H58" i="28" s="1"/>
  <c r="BD18" i="21"/>
  <c r="Z16" i="28" s="1"/>
  <c r="Z58" i="28" s="1"/>
  <c r="AZ18" i="21"/>
  <c r="V16" i="28" s="1"/>
  <c r="V58" i="28" s="1"/>
  <c r="AN18" i="21"/>
  <c r="J16" i="28" s="1"/>
  <c r="J58" i="28" s="1"/>
  <c r="BE18" i="21"/>
  <c r="AA16" i="28" s="1"/>
  <c r="BA18" i="21"/>
  <c r="W16" i="28" s="1"/>
  <c r="W58" i="28" s="1"/>
  <c r="AW18" i="21"/>
  <c r="S16" i="28" s="1"/>
  <c r="S58" i="28" s="1"/>
  <c r="AS18" i="21"/>
  <c r="O16" i="28" s="1"/>
  <c r="O58" i="28" s="1"/>
  <c r="AO18" i="21"/>
  <c r="K16" i="28" s="1"/>
  <c r="AK18" i="21"/>
  <c r="G16" i="28" s="1"/>
  <c r="G58" i="28" s="1"/>
  <c r="AR18" i="21"/>
  <c r="N16" i="28" s="1"/>
  <c r="N58" i="28" s="1"/>
  <c r="BE25" i="21"/>
  <c r="AA23" i="28" s="1"/>
  <c r="BA25" i="21"/>
  <c r="W23" i="28" s="1"/>
  <c r="W56" i="28" s="1"/>
  <c r="AW25" i="21"/>
  <c r="S23" i="28" s="1"/>
  <c r="S56" i="28" s="1"/>
  <c r="AS25" i="21"/>
  <c r="O23" i="28" s="1"/>
  <c r="O56" i="28" s="1"/>
  <c r="AO25" i="21"/>
  <c r="K23" i="28" s="1"/>
  <c r="AK25" i="21"/>
  <c r="G23" i="28" s="1"/>
  <c r="G56" i="28" s="1"/>
  <c r="BD25" i="21"/>
  <c r="Z23" i="28" s="1"/>
  <c r="Z56" i="28" s="1"/>
  <c r="AZ25" i="21"/>
  <c r="V23" i="28" s="1"/>
  <c r="V56" i="28" s="1"/>
  <c r="AV25" i="21"/>
  <c r="R23" i="28" s="1"/>
  <c r="R56" i="28" s="1"/>
  <c r="AR25" i="21"/>
  <c r="N23" i="28" s="1"/>
  <c r="N56" i="28" s="1"/>
  <c r="AN25" i="21"/>
  <c r="J23" i="28" s="1"/>
  <c r="J56" i="28" s="1"/>
  <c r="BC25" i="21"/>
  <c r="Y23" i="28" s="1"/>
  <c r="Y56" i="28" s="1"/>
  <c r="AY25" i="21"/>
  <c r="U23" i="28" s="1"/>
  <c r="U56" i="28" s="1"/>
  <c r="AU25" i="21"/>
  <c r="Q23" i="28" s="1"/>
  <c r="Q56" i="28" s="1"/>
  <c r="AQ25" i="21"/>
  <c r="M23" i="28" s="1"/>
  <c r="AM25" i="21"/>
  <c r="I23" i="28" s="1"/>
  <c r="I56" i="28" s="1"/>
  <c r="BB25" i="21"/>
  <c r="X23" i="28" s="1"/>
  <c r="X56" i="28" s="1"/>
  <c r="AX25" i="21"/>
  <c r="T23" i="28" s="1"/>
  <c r="T56" i="28" s="1"/>
  <c r="AT25" i="21"/>
  <c r="P23" i="28" s="1"/>
  <c r="AP25" i="21"/>
  <c r="L23" i="28" s="1"/>
  <c r="AL25" i="21"/>
  <c r="H23" i="28" s="1"/>
  <c r="H56" i="28" s="1"/>
  <c r="AQ15" i="21"/>
  <c r="M13" i="28" s="1"/>
  <c r="BB15" i="21"/>
  <c r="X13" i="28" s="1"/>
  <c r="AX15" i="21"/>
  <c r="T13" i="28" s="1"/>
  <c r="AT15" i="21"/>
  <c r="P13" i="28" s="1"/>
  <c r="AP15" i="21"/>
  <c r="L13" i="28" s="1"/>
  <c r="AL15" i="21"/>
  <c r="H13" i="28" s="1"/>
  <c r="AW15" i="21"/>
  <c r="S13" i="28" s="1"/>
  <c r="AO15" i="21"/>
  <c r="K13" i="28" s="1"/>
  <c r="BC15" i="21"/>
  <c r="Y13" i="28" s="1"/>
  <c r="AY15" i="21"/>
  <c r="U13" i="28" s="1"/>
  <c r="AU15" i="21"/>
  <c r="Q13" i="28" s="1"/>
  <c r="BE15" i="21"/>
  <c r="AA13" i="28" s="1"/>
  <c r="BA15" i="21"/>
  <c r="W13" i="28" s="1"/>
  <c r="AS15" i="21"/>
  <c r="O13" i="28" s="1"/>
  <c r="AK15" i="21"/>
  <c r="G13" i="28" s="1"/>
  <c r="BD15" i="21"/>
  <c r="Z13" i="28" s="1"/>
  <c r="AZ15" i="21"/>
  <c r="V13" i="28" s="1"/>
  <c r="AV15" i="21"/>
  <c r="R13" i="28" s="1"/>
  <c r="AR15" i="21"/>
  <c r="N13" i="28" s="1"/>
  <c r="AN15" i="21"/>
  <c r="J13" i="28" s="1"/>
  <c r="AM15" i="21"/>
  <c r="I13" i="28" s="1"/>
  <c r="AQ35" i="21"/>
  <c r="M33" i="28" s="1"/>
  <c r="BC35" i="21"/>
  <c r="Y33" i="28" s="1"/>
  <c r="AM35" i="21"/>
  <c r="I33" i="28" s="1"/>
  <c r="AY35" i="21"/>
  <c r="U33" i="28" s="1"/>
  <c r="AU35" i="21"/>
  <c r="Q33" i="28" s="1"/>
  <c r="AP35" i="21"/>
  <c r="L33" i="28" s="1"/>
  <c r="AW35" i="21"/>
  <c r="S33" i="28" s="1"/>
  <c r="AL35" i="21"/>
  <c r="H33" i="28" s="1"/>
  <c r="AX35" i="21"/>
  <c r="T33" i="28" s="1"/>
  <c r="AS35" i="21"/>
  <c r="O33" i="28" s="1"/>
  <c r="AT35" i="21"/>
  <c r="P33" i="28" s="1"/>
  <c r="BE35" i="21"/>
  <c r="AA33" i="28" s="1"/>
  <c r="AO35" i="21"/>
  <c r="K33" i="28" s="1"/>
  <c r="AZ35" i="21"/>
  <c r="V33" i="28" s="1"/>
  <c r="AN35" i="21"/>
  <c r="J33" i="28" s="1"/>
  <c r="BB35" i="21"/>
  <c r="X33" i="28" s="1"/>
  <c r="BA35" i="21"/>
  <c r="W33" i="28" s="1"/>
  <c r="AK35" i="21"/>
  <c r="G33" i="28" s="1"/>
  <c r="AV35" i="21"/>
  <c r="R33" i="28" s="1"/>
  <c r="AR35" i="21"/>
  <c r="N33" i="28" s="1"/>
  <c r="BD35" i="21"/>
  <c r="Z33" i="28" s="1"/>
  <c r="AZ30" i="21"/>
  <c r="V28" i="28" s="1"/>
  <c r="AU30" i="21"/>
  <c r="Q28" i="28" s="1"/>
  <c r="AP30" i="21"/>
  <c r="L28" i="28" s="1"/>
  <c r="BD30" i="21"/>
  <c r="Z28" i="28" s="1"/>
  <c r="AY30" i="21"/>
  <c r="U28" i="28" s="1"/>
  <c r="AT30" i="21"/>
  <c r="P28" i="28" s="1"/>
  <c r="AN30" i="21"/>
  <c r="J28" i="28" s="1"/>
  <c r="BC30" i="21"/>
  <c r="Y28" i="28" s="1"/>
  <c r="AX30" i="21"/>
  <c r="T28" i="28" s="1"/>
  <c r="AR30" i="21"/>
  <c r="N28" i="28" s="1"/>
  <c r="AM30" i="21"/>
  <c r="I28" i="28" s="1"/>
  <c r="BB30" i="21"/>
  <c r="X28" i="28" s="1"/>
  <c r="AV30" i="21"/>
  <c r="R28" i="28" s="1"/>
  <c r="AQ30" i="21"/>
  <c r="M28" i="28" s="1"/>
  <c r="AL30" i="21"/>
  <c r="H28" i="28" s="1"/>
  <c r="AS30" i="21"/>
  <c r="O28" i="28" s="1"/>
  <c r="BE30" i="21"/>
  <c r="AA28" i="28" s="1"/>
  <c r="AO30" i="21"/>
  <c r="K28" i="28" s="1"/>
  <c r="BA30" i="21"/>
  <c r="W28" i="28" s="1"/>
  <c r="AK30" i="21"/>
  <c r="G28" i="28" s="1"/>
  <c r="AW30" i="21"/>
  <c r="S28" i="28" s="1"/>
  <c r="AC231" i="23"/>
  <c r="W212" i="23"/>
  <c r="W213" i="23"/>
  <c r="W207" i="23"/>
  <c r="AC225" i="23"/>
  <c r="W224" i="23"/>
  <c r="W208" i="23"/>
  <c r="P109" i="23"/>
  <c r="W197" i="23"/>
  <c r="W192" i="23"/>
  <c r="AC139" i="23"/>
  <c r="AC121" i="23"/>
  <c r="AD129" i="23"/>
  <c r="AC179" i="23"/>
  <c r="AG179" i="23" s="1"/>
  <c r="W179" i="23"/>
  <c r="AC174" i="23"/>
  <c r="AG174" i="23" s="1"/>
  <c r="W174" i="23"/>
  <c r="AC142" i="23"/>
  <c r="AC176" i="23"/>
  <c r="AG176" i="23" s="1"/>
  <c r="W176" i="23"/>
  <c r="J105" i="23"/>
  <c r="P105" i="23" s="1"/>
  <c r="J112" i="23"/>
  <c r="P112" i="23" s="1"/>
  <c r="AC180" i="23"/>
  <c r="AG180" i="23" s="1"/>
  <c r="W180" i="23"/>
  <c r="AC140" i="23"/>
  <c r="W196" i="23"/>
  <c r="AC143" i="23"/>
  <c r="AG143" i="23" s="1"/>
  <c r="W143" i="23"/>
  <c r="AC155" i="23"/>
  <c r="W155" i="23"/>
  <c r="AC138" i="23"/>
  <c r="AC125" i="23"/>
  <c r="AD128" i="23"/>
  <c r="J106" i="23"/>
  <c r="P106" i="23" s="1"/>
  <c r="J108" i="23"/>
  <c r="P108" i="23" s="1"/>
  <c r="AC124" i="23"/>
  <c r="AC158" i="23"/>
  <c r="W158" i="23"/>
  <c r="AD127" i="23"/>
  <c r="W193" i="23"/>
  <c r="AC172" i="23"/>
  <c r="AG172" i="23" s="1"/>
  <c r="W172" i="23"/>
  <c r="AD123" i="23"/>
  <c r="AC126" i="23"/>
  <c r="AG126" i="23" s="1"/>
  <c r="W126" i="23"/>
  <c r="AC160" i="23"/>
  <c r="AG160" i="23" s="1"/>
  <c r="W160" i="23"/>
  <c r="AC127" i="23"/>
  <c r="AC161" i="23"/>
  <c r="W161" i="23"/>
  <c r="AC123" i="23"/>
  <c r="AC109" i="23"/>
  <c r="AC159" i="23"/>
  <c r="W159" i="23"/>
  <c r="J111" i="23"/>
  <c r="P111" i="23" s="1"/>
  <c r="J107" i="23"/>
  <c r="P107" i="23" s="1"/>
  <c r="AC146" i="23"/>
  <c r="AC129" i="23"/>
  <c r="AC163" i="23"/>
  <c r="AG163" i="23" s="1"/>
  <c r="W163" i="23"/>
  <c r="AD125" i="23"/>
  <c r="W189" i="23"/>
  <c r="AC177" i="23"/>
  <c r="AG177" i="23" s="1"/>
  <c r="W177" i="23"/>
  <c r="AC144" i="23"/>
  <c r="AG144" i="23" s="1"/>
  <c r="W144" i="23"/>
  <c r="AC141" i="23"/>
  <c r="AG141" i="23" s="1"/>
  <c r="W141" i="23"/>
  <c r="AC178" i="23"/>
  <c r="AG178" i="23" s="1"/>
  <c r="W178" i="23"/>
  <c r="AD121" i="23"/>
  <c r="AC162" i="23"/>
  <c r="AG162" i="23" s="1"/>
  <c r="W162" i="23"/>
  <c r="AC128" i="23"/>
  <c r="AC157" i="23"/>
  <c r="W157" i="23"/>
  <c r="AD124" i="23"/>
  <c r="J104" i="23"/>
  <c r="P104" i="23" s="1"/>
  <c r="J110" i="23"/>
  <c r="P110" i="23" s="1"/>
  <c r="AC175" i="23"/>
  <c r="AG175" i="23" s="1"/>
  <c r="W175" i="23"/>
  <c r="AH27" i="28" l="1"/>
  <c r="AG159" i="23"/>
  <c r="W194" i="23"/>
  <c r="AF27" i="28"/>
  <c r="AC27" i="28"/>
  <c r="AG12" i="28"/>
  <c r="AG161" i="23"/>
  <c r="W95" i="23"/>
  <c r="AG155" i="23"/>
  <c r="AG140" i="23"/>
  <c r="W145" i="23"/>
  <c r="AG227" i="23"/>
  <c r="AG158" i="23"/>
  <c r="AG231" i="23"/>
  <c r="AC91" i="23"/>
  <c r="AG91" i="23" s="1"/>
  <c r="AG230" i="23"/>
  <c r="AG229" i="23"/>
  <c r="W195" i="23"/>
  <c r="W140" i="23"/>
  <c r="W122" i="23"/>
  <c r="W138" i="23"/>
  <c r="W142" i="23"/>
  <c r="AG225" i="23"/>
  <c r="W146" i="23"/>
  <c r="AG146" i="23"/>
  <c r="X60" i="28"/>
  <c r="I60" i="28"/>
  <c r="I52" i="28" s="1"/>
  <c r="Y60" i="28"/>
  <c r="R60" i="28"/>
  <c r="N60" i="28"/>
  <c r="Z60" i="28"/>
  <c r="AH60" i="28" s="1"/>
  <c r="S60" i="28"/>
  <c r="Q60" i="28"/>
  <c r="V60" i="28"/>
  <c r="W60" i="28"/>
  <c r="W52" i="28" s="1"/>
  <c r="H60" i="28"/>
  <c r="T60" i="28"/>
  <c r="U60" i="28"/>
  <c r="J60" i="28"/>
  <c r="W226" i="23"/>
  <c r="AG92" i="23"/>
  <c r="W109" i="23"/>
  <c r="AG93" i="23"/>
  <c r="AG157" i="23"/>
  <c r="AG95" i="23"/>
  <c r="W230" i="23"/>
  <c r="AH217" i="23"/>
  <c r="AG226" i="23"/>
  <c r="AH215" i="23"/>
  <c r="AH216" i="23"/>
  <c r="AG89" i="23"/>
  <c r="AH209" i="23"/>
  <c r="AG138" i="23"/>
  <c r="AG142" i="23"/>
  <c r="W139" i="23"/>
  <c r="W191" i="23"/>
  <c r="X193" i="23" s="1"/>
  <c r="AG139" i="23"/>
  <c r="AG94" i="23"/>
  <c r="AG109" i="23"/>
  <c r="W223" i="23"/>
  <c r="X223" i="23" s="1"/>
  <c r="AH28" i="28"/>
  <c r="AC33" i="28"/>
  <c r="AC28" i="28"/>
  <c r="AH33" i="28"/>
  <c r="AC5" i="28"/>
  <c r="AC13" i="28"/>
  <c r="AF13" i="28"/>
  <c r="K58" i="28"/>
  <c r="AD16" i="28"/>
  <c r="AB16" i="28"/>
  <c r="AA58" i="28"/>
  <c r="AH58" i="28" s="1"/>
  <c r="AH16" i="28"/>
  <c r="N43" i="28"/>
  <c r="N61" i="28"/>
  <c r="AB10" i="28"/>
  <c r="AD10" i="28"/>
  <c r="K60" i="28"/>
  <c r="AA60" i="28"/>
  <c r="AH10" i="28"/>
  <c r="W43" i="28"/>
  <c r="W59" i="28"/>
  <c r="T43" i="28"/>
  <c r="T59" i="28"/>
  <c r="T52" i="28" s="1"/>
  <c r="U43" i="28"/>
  <c r="U59" i="28"/>
  <c r="H43" i="28"/>
  <c r="H59" i="28"/>
  <c r="Z59" i="28"/>
  <c r="Z66" i="28" s="1"/>
  <c r="Z43" i="28"/>
  <c r="AB12" i="28"/>
  <c r="AD12" i="28"/>
  <c r="AH12" i="28"/>
  <c r="AG25" i="28"/>
  <c r="P55" i="28"/>
  <c r="AG55" i="28" s="1"/>
  <c r="AF25" i="28"/>
  <c r="M55" i="28"/>
  <c r="AF55" i="28" s="1"/>
  <c r="AA54" i="28"/>
  <c r="AH29" i="28"/>
  <c r="W66" i="28"/>
  <c r="AB28" i="28"/>
  <c r="AD28" i="28"/>
  <c r="AF28" i="28"/>
  <c r="AG28" i="28"/>
  <c r="AG33" i="28"/>
  <c r="AH13" i="28"/>
  <c r="AD13" i="28"/>
  <c r="AB13" i="28"/>
  <c r="AG5" i="28"/>
  <c r="AG13" i="28"/>
  <c r="AD23" i="28"/>
  <c r="K56" i="28"/>
  <c r="AB23" i="28"/>
  <c r="AA56" i="28"/>
  <c r="AH56" i="28" s="1"/>
  <c r="AH23" i="28"/>
  <c r="AC16" i="28"/>
  <c r="L58" i="28"/>
  <c r="AC58" i="28" s="1"/>
  <c r="AF11" i="28"/>
  <c r="M61" i="28"/>
  <c r="AF61" i="28" s="1"/>
  <c r="O43" i="28"/>
  <c r="O60" i="28"/>
  <c r="I59" i="28"/>
  <c r="I43" i="28"/>
  <c r="AA43" i="28"/>
  <c r="AA59" i="28"/>
  <c r="AH9" i="28"/>
  <c r="X59" i="28"/>
  <c r="X66" i="28" s="1"/>
  <c r="X43" i="28"/>
  <c r="K43" i="28"/>
  <c r="K59" i="28"/>
  <c r="AB9" i="28"/>
  <c r="AD9" i="28"/>
  <c r="N59" i="28"/>
  <c r="N52" i="28" s="1"/>
  <c r="AC12" i="28"/>
  <c r="AB25" i="28"/>
  <c r="K55" i="28"/>
  <c r="AH25" i="28"/>
  <c r="AA55" i="28"/>
  <c r="AH55" i="28" s="1"/>
  <c r="K54" i="28"/>
  <c r="AB29" i="28"/>
  <c r="AD29" i="28"/>
  <c r="L56" i="28"/>
  <c r="AC56" i="28" s="1"/>
  <c r="AC23" i="28"/>
  <c r="P58" i="28"/>
  <c r="AG58" i="28" s="1"/>
  <c r="AG16" i="28"/>
  <c r="M58" i="28"/>
  <c r="AF58" i="28" s="1"/>
  <c r="AF16" i="28"/>
  <c r="AD11" i="28"/>
  <c r="AB11" i="28"/>
  <c r="K61" i="28"/>
  <c r="L61" i="28"/>
  <c r="AC61" i="28" s="1"/>
  <c r="AC11" i="28"/>
  <c r="AE11" i="28" s="1"/>
  <c r="V43" i="28"/>
  <c r="V61" i="28"/>
  <c r="AC10" i="28"/>
  <c r="L60" i="28"/>
  <c r="AC60" i="28" s="1"/>
  <c r="M60" i="28"/>
  <c r="AF10" i="28"/>
  <c r="O59" i="28"/>
  <c r="L43" i="28"/>
  <c r="AC9" i="28"/>
  <c r="L59" i="28"/>
  <c r="J59" i="28"/>
  <c r="J43" i="28"/>
  <c r="AH5" i="28"/>
  <c r="Q59" i="28"/>
  <c r="Q66" i="28" s="1"/>
  <c r="Q43" i="28"/>
  <c r="R59" i="28"/>
  <c r="R52" i="28" s="1"/>
  <c r="R43" i="28"/>
  <c r="AB27" i="28"/>
  <c r="AD27" i="28"/>
  <c r="AE27" i="28" s="1"/>
  <c r="AD25" i="28"/>
  <c r="H55" i="28"/>
  <c r="H52" i="28" s="1"/>
  <c r="M54" i="28"/>
  <c r="AF29" i="28"/>
  <c r="P54" i="28"/>
  <c r="AG29" i="28"/>
  <c r="L54" i="28"/>
  <c r="AC29" i="28"/>
  <c r="AD33" i="28"/>
  <c r="AE33" i="28" s="1"/>
  <c r="AB33" i="28"/>
  <c r="AF33" i="28"/>
  <c r="P56" i="28"/>
  <c r="AG56" i="28" s="1"/>
  <c r="AG23" i="28"/>
  <c r="M56" i="28"/>
  <c r="AF56" i="28" s="1"/>
  <c r="AF23" i="28"/>
  <c r="AH11" i="28"/>
  <c r="AA61" i="28"/>
  <c r="AH61" i="28" s="1"/>
  <c r="P61" i="28"/>
  <c r="AG61" i="28" s="1"/>
  <c r="AG11" i="28"/>
  <c r="AG10" i="28"/>
  <c r="P60" i="28"/>
  <c r="G60" i="28"/>
  <c r="G52" i="28" s="1"/>
  <c r="G43" i="28"/>
  <c r="S43" i="28"/>
  <c r="S59" i="28"/>
  <c r="S66" i="28" s="1"/>
  <c r="P43" i="28"/>
  <c r="P59" i="28"/>
  <c r="AG59" i="28" s="1"/>
  <c r="AG9" i="28"/>
  <c r="AF5" i="28"/>
  <c r="AF9" i="28"/>
  <c r="M43" i="28"/>
  <c r="M59" i="28"/>
  <c r="AF59" i="28" s="1"/>
  <c r="Y59" i="28"/>
  <c r="Y66" i="28" s="1"/>
  <c r="Y43" i="28"/>
  <c r="V59" i="28"/>
  <c r="AF12" i="28"/>
  <c r="AC25" i="28"/>
  <c r="L55" i="28"/>
  <c r="AC55" i="28" s="1"/>
  <c r="T66" i="28"/>
  <c r="U52" i="28"/>
  <c r="U66" i="28"/>
  <c r="AH213" i="23"/>
  <c r="AH211" i="23"/>
  <c r="AH206" i="23"/>
  <c r="AH212" i="23"/>
  <c r="AH214" i="23"/>
  <c r="AH208" i="23"/>
  <c r="AH210" i="23"/>
  <c r="AH207" i="23"/>
  <c r="W92" i="23"/>
  <c r="W94" i="23"/>
  <c r="W89" i="23"/>
  <c r="AC90" i="23"/>
  <c r="AG90" i="23" s="1"/>
  <c r="W87" i="23"/>
  <c r="AG87" i="23"/>
  <c r="AH191" i="23"/>
  <c r="W156" i="23"/>
  <c r="X165" i="23" s="1"/>
  <c r="AG156" i="23"/>
  <c r="X215" i="23"/>
  <c r="W105" i="23"/>
  <c r="X166" i="23"/>
  <c r="AH181" i="23"/>
  <c r="AH182" i="23"/>
  <c r="AH183" i="23"/>
  <c r="AH200" i="23"/>
  <c r="AH198" i="23"/>
  <c r="AH199" i="23"/>
  <c r="X217" i="23"/>
  <c r="X183" i="23"/>
  <c r="X181" i="23"/>
  <c r="X182" i="23"/>
  <c r="X216" i="23"/>
  <c r="X173" i="23"/>
  <c r="AH178" i="23"/>
  <c r="AG127" i="23"/>
  <c r="AG124" i="23"/>
  <c r="X176" i="23"/>
  <c r="X207" i="23"/>
  <c r="AH190" i="23"/>
  <c r="AH195" i="23"/>
  <c r="AH189" i="23"/>
  <c r="X209" i="23"/>
  <c r="AH196" i="23"/>
  <c r="AH180" i="23"/>
  <c r="X179" i="23"/>
  <c r="X192" i="23"/>
  <c r="X177" i="23"/>
  <c r="AG129" i="23"/>
  <c r="AH176" i="23"/>
  <c r="AH179" i="23"/>
  <c r="AG121" i="23"/>
  <c r="X208" i="23"/>
  <c r="X213" i="23"/>
  <c r="AH192" i="23"/>
  <c r="X210" i="23"/>
  <c r="AH194" i="23"/>
  <c r="X211" i="23"/>
  <c r="AH197" i="23"/>
  <c r="AH177" i="23"/>
  <c r="X174" i="23"/>
  <c r="X212" i="23"/>
  <c r="X214" i="23"/>
  <c r="X175" i="23"/>
  <c r="X172" i="23"/>
  <c r="AH175" i="23"/>
  <c r="AG128" i="23"/>
  <c r="X178" i="23"/>
  <c r="AG123" i="23"/>
  <c r="AH172" i="23"/>
  <c r="AG125" i="23"/>
  <c r="X180" i="23"/>
  <c r="AH174" i="23"/>
  <c r="AH193" i="23"/>
  <c r="AH173" i="23"/>
  <c r="X206" i="23"/>
  <c r="BG30" i="21"/>
  <c r="BL35" i="21"/>
  <c r="BG15" i="21"/>
  <c r="BJ15" i="21"/>
  <c r="BF18" i="21"/>
  <c r="BH18" i="21"/>
  <c r="BL18" i="21"/>
  <c r="BH12" i="21"/>
  <c r="BF12" i="21"/>
  <c r="BL12" i="21"/>
  <c r="AS45" i="21"/>
  <c r="BG11" i="21"/>
  <c r="AP45" i="21"/>
  <c r="AN45" i="21"/>
  <c r="AK45" i="21"/>
  <c r="AR45" i="21"/>
  <c r="BK29" i="21"/>
  <c r="BL29" i="21"/>
  <c r="BG14" i="21"/>
  <c r="BH27" i="21"/>
  <c r="BF27" i="21"/>
  <c r="BL27" i="21"/>
  <c r="BH31" i="21"/>
  <c r="BF31" i="21"/>
  <c r="BH30" i="21"/>
  <c r="BI30" i="21" s="1"/>
  <c r="BF30" i="21"/>
  <c r="BJ30" i="21"/>
  <c r="BK30" i="21"/>
  <c r="BK35" i="21"/>
  <c r="BL15" i="21"/>
  <c r="BH15" i="21"/>
  <c r="BF15" i="21"/>
  <c r="BK15" i="21"/>
  <c r="BH25" i="21"/>
  <c r="BF25" i="21"/>
  <c r="BL25" i="21"/>
  <c r="BG18" i="21"/>
  <c r="BJ13" i="21"/>
  <c r="AW45" i="21"/>
  <c r="BK11" i="21"/>
  <c r="AT45" i="21"/>
  <c r="BJ11" i="21"/>
  <c r="AQ45" i="21"/>
  <c r="AU45" i="21"/>
  <c r="AV45" i="21"/>
  <c r="BJ29" i="21"/>
  <c r="BH29" i="21"/>
  <c r="BF29" i="21"/>
  <c r="BJ31" i="21"/>
  <c r="BK31" i="21"/>
  <c r="BG31" i="21"/>
  <c r="BL30" i="21"/>
  <c r="BG35" i="21"/>
  <c r="BG25" i="21"/>
  <c r="BK18" i="21"/>
  <c r="BJ18" i="21"/>
  <c r="BH13" i="21"/>
  <c r="BF13" i="21"/>
  <c r="BG13" i="21"/>
  <c r="BG12" i="21"/>
  <c r="BJ12" i="21"/>
  <c r="BA45" i="21"/>
  <c r="AX45" i="21"/>
  <c r="AY45" i="21"/>
  <c r="BC45" i="21"/>
  <c r="AZ45" i="21"/>
  <c r="BG29" i="21"/>
  <c r="BJ14" i="21"/>
  <c r="BG27" i="21"/>
  <c r="BF35" i="21"/>
  <c r="BH35" i="21"/>
  <c r="BJ35" i="21"/>
  <c r="BK25" i="21"/>
  <c r="BJ25" i="21"/>
  <c r="BL13" i="21"/>
  <c r="BK13" i="21"/>
  <c r="BK12" i="21"/>
  <c r="AM45" i="21"/>
  <c r="BL11" i="21"/>
  <c r="BE45" i="21"/>
  <c r="BB45" i="21"/>
  <c r="BH11" i="21"/>
  <c r="BF11" i="21"/>
  <c r="AO45" i="21"/>
  <c r="AL45" i="21"/>
  <c r="BD45" i="21"/>
  <c r="BF14" i="21"/>
  <c r="BH14" i="21"/>
  <c r="BI14" i="21" s="1"/>
  <c r="BL14" i="21"/>
  <c r="BK14" i="21"/>
  <c r="BK27" i="21"/>
  <c r="BJ27" i="21"/>
  <c r="BL31" i="21"/>
  <c r="W125" i="23"/>
  <c r="W128" i="23"/>
  <c r="W129" i="23"/>
  <c r="W127" i="23"/>
  <c r="W121" i="23"/>
  <c r="W123" i="23"/>
  <c r="AC112" i="23"/>
  <c r="AG112" i="23" s="1"/>
  <c r="W112" i="23"/>
  <c r="W124" i="23"/>
  <c r="AC106" i="23"/>
  <c r="AG106" i="23" s="1"/>
  <c r="W106" i="23"/>
  <c r="AC107" i="23"/>
  <c r="AG107" i="23" s="1"/>
  <c r="W107" i="23"/>
  <c r="AC104" i="23"/>
  <c r="AG104" i="23" s="1"/>
  <c r="W104" i="23"/>
  <c r="AC110" i="23"/>
  <c r="AG110" i="23" s="1"/>
  <c r="W110" i="23"/>
  <c r="AC111" i="23"/>
  <c r="AG111" i="23" s="1"/>
  <c r="W111" i="23"/>
  <c r="AC108" i="23"/>
  <c r="AG108" i="23" s="1"/>
  <c r="W108" i="23"/>
  <c r="AE25" i="28" l="1"/>
  <c r="AH59" i="28"/>
  <c r="I66" i="28"/>
  <c r="J66" i="28"/>
  <c r="AE28" i="28"/>
  <c r="BH45" i="21"/>
  <c r="J52" i="28"/>
  <c r="AC59" i="28"/>
  <c r="O66" i="28"/>
  <c r="O73" i="28" s="1"/>
  <c r="Q52" i="28"/>
  <c r="AE29" i="28"/>
  <c r="AE23" i="28"/>
  <c r="BK45" i="21"/>
  <c r="BG45" i="21"/>
  <c r="BF45" i="21"/>
  <c r="BJ45" i="21"/>
  <c r="V12" i="14"/>
  <c r="N71" i="28"/>
  <c r="N189" i="28" s="1"/>
  <c r="N82" i="28"/>
  <c r="N74" i="28"/>
  <c r="N79" i="28"/>
  <c r="N81" i="28"/>
  <c r="N80" i="28"/>
  <c r="O77" i="28"/>
  <c r="N76" i="28"/>
  <c r="N77" i="28"/>
  <c r="O72" i="28"/>
  <c r="N78" i="28"/>
  <c r="X87" i="23"/>
  <c r="V52" i="28"/>
  <c r="O71" i="28"/>
  <c r="O189" i="28" s="1"/>
  <c r="O74" i="28"/>
  <c r="O82" i="28"/>
  <c r="O79" i="28"/>
  <c r="O81" i="28"/>
  <c r="O80" i="28"/>
  <c r="O76" i="28"/>
  <c r="N75" i="28"/>
  <c r="N72" i="28"/>
  <c r="O78" i="28"/>
  <c r="X196" i="23"/>
  <c r="O75" i="28"/>
  <c r="N73" i="28"/>
  <c r="X191" i="23"/>
  <c r="X189" i="23"/>
  <c r="X195" i="23"/>
  <c r="X197" i="23"/>
  <c r="X198" i="23"/>
  <c r="AH223" i="23"/>
  <c r="X142" i="23"/>
  <c r="AH230" i="23"/>
  <c r="AH229" i="23"/>
  <c r="X148" i="23"/>
  <c r="AH234" i="23"/>
  <c r="X228" i="23"/>
  <c r="X146" i="23"/>
  <c r="AH224" i="23"/>
  <c r="X140" i="23"/>
  <c r="AH228" i="23"/>
  <c r="X141" i="23"/>
  <c r="AH226" i="23"/>
  <c r="AH227" i="23"/>
  <c r="X149" i="23"/>
  <c r="AH233" i="23"/>
  <c r="AH231" i="23"/>
  <c r="X144" i="23"/>
  <c r="X143" i="23"/>
  <c r="X145" i="23"/>
  <c r="X147" i="23"/>
  <c r="AH225" i="23"/>
  <c r="AH149" i="23"/>
  <c r="X138" i="23"/>
  <c r="X226" i="23"/>
  <c r="X139" i="23"/>
  <c r="AH232" i="23"/>
  <c r="AH156" i="23"/>
  <c r="X200" i="23"/>
  <c r="X190" i="23"/>
  <c r="AH157" i="23"/>
  <c r="X234" i="23"/>
  <c r="X199" i="23"/>
  <c r="AH141" i="23"/>
  <c r="BI27" i="21"/>
  <c r="S52" i="28"/>
  <c r="O52" i="28"/>
  <c r="N66" i="28"/>
  <c r="AH145" i="23"/>
  <c r="AH143" i="23"/>
  <c r="X164" i="23"/>
  <c r="AH96" i="23"/>
  <c r="AH98" i="23"/>
  <c r="X98" i="23"/>
  <c r="AH142" i="23"/>
  <c r="N216" i="28"/>
  <c r="AH148" i="23"/>
  <c r="X225" i="23"/>
  <c r="AH140" i="23"/>
  <c r="AH147" i="23"/>
  <c r="X232" i="23"/>
  <c r="AH97" i="23"/>
  <c r="AH139" i="23"/>
  <c r="X227" i="23"/>
  <c r="AH138" i="23"/>
  <c r="X230" i="23"/>
  <c r="X224" i="23"/>
  <c r="X96" i="23"/>
  <c r="X233" i="23"/>
  <c r="AH146" i="23"/>
  <c r="X229" i="23"/>
  <c r="X231" i="23"/>
  <c r="X194" i="23"/>
  <c r="AH144" i="23"/>
  <c r="X97" i="23"/>
  <c r="N110" i="28"/>
  <c r="N155" i="28"/>
  <c r="N104" i="28"/>
  <c r="AF54" i="28"/>
  <c r="M52" i="28"/>
  <c r="M66" i="28"/>
  <c r="G66" i="28"/>
  <c r="AB54" i="28"/>
  <c r="AD54" i="28"/>
  <c r="K66" i="28"/>
  <c r="K52" i="28"/>
  <c r="H66" i="28"/>
  <c r="AD5" i="28"/>
  <c r="AE5" i="28" s="1"/>
  <c r="AB5" i="28"/>
  <c r="X52" i="28"/>
  <c r="R66" i="28"/>
  <c r="AE12" i="28"/>
  <c r="AE16" i="28"/>
  <c r="AE13" i="28"/>
  <c r="AF43" i="28"/>
  <c r="AG60" i="28"/>
  <c r="AC54" i="28"/>
  <c r="L66" i="28"/>
  <c r="L52" i="28"/>
  <c r="AD61" i="28"/>
  <c r="AB61" i="28"/>
  <c r="AB43" i="28"/>
  <c r="AA66" i="28"/>
  <c r="AB58" i="28"/>
  <c r="AD58" i="28"/>
  <c r="BI13" i="21"/>
  <c r="O104" i="28"/>
  <c r="S104" i="28" s="1"/>
  <c r="O206" i="28"/>
  <c r="T206" i="28" s="1"/>
  <c r="AD206" i="28" s="1"/>
  <c r="O121" i="28"/>
  <c r="O223" i="28"/>
  <c r="O155" i="28"/>
  <c r="AF60" i="28"/>
  <c r="V66" i="28"/>
  <c r="P76" i="28" s="1"/>
  <c r="AD55" i="28"/>
  <c r="AB55" i="28"/>
  <c r="AB59" i="28"/>
  <c r="AD59" i="28"/>
  <c r="AD56" i="28"/>
  <c r="AB56" i="28"/>
  <c r="Y52" i="28"/>
  <c r="AB60" i="28"/>
  <c r="AD60" i="28"/>
  <c r="AG43" i="28"/>
  <c r="AG54" i="28"/>
  <c r="P66" i="28"/>
  <c r="P52" i="28"/>
  <c r="AE9" i="28"/>
  <c r="AC43" i="28"/>
  <c r="AD43" i="28"/>
  <c r="AH54" i="28"/>
  <c r="AE10" i="28"/>
  <c r="AG31" i="14"/>
  <c r="X88" i="23"/>
  <c r="X93" i="23"/>
  <c r="X89" i="23"/>
  <c r="AH31" i="14"/>
  <c r="AD31" i="14"/>
  <c r="X159" i="23"/>
  <c r="X155" i="23"/>
  <c r="AC31" i="14"/>
  <c r="AE31" i="14"/>
  <c r="AF31" i="14"/>
  <c r="AI31" i="14"/>
  <c r="AJ31" i="14"/>
  <c r="V31" i="14"/>
  <c r="W31" i="14"/>
  <c r="X31" i="14"/>
  <c r="Y31" i="14"/>
  <c r="Z31" i="14"/>
  <c r="AA31" i="14"/>
  <c r="AB31" i="14"/>
  <c r="X94" i="23"/>
  <c r="AH89" i="23"/>
  <c r="AH87" i="23"/>
  <c r="X91" i="23"/>
  <c r="X90" i="23"/>
  <c r="X92" i="23"/>
  <c r="AH88" i="23"/>
  <c r="AH91" i="23"/>
  <c r="AH95" i="23"/>
  <c r="AH94" i="23"/>
  <c r="AH90" i="23"/>
  <c r="AH93" i="23"/>
  <c r="AH92" i="23"/>
  <c r="X95" i="23"/>
  <c r="X158" i="23"/>
  <c r="X162" i="23"/>
  <c r="X161" i="23"/>
  <c r="X157" i="23"/>
  <c r="X163" i="23"/>
  <c r="X160" i="23"/>
  <c r="X156" i="23"/>
  <c r="AH164" i="23"/>
  <c r="AH155" i="23"/>
  <c r="AH158" i="23"/>
  <c r="AH166" i="23"/>
  <c r="AH159" i="23"/>
  <c r="AH160" i="23"/>
  <c r="AH165" i="23"/>
  <c r="AH161" i="23"/>
  <c r="AH162" i="23"/>
  <c r="AH163" i="23"/>
  <c r="X130" i="23"/>
  <c r="X132" i="23"/>
  <c r="X131" i="23"/>
  <c r="X114" i="23"/>
  <c r="X115" i="23"/>
  <c r="X113" i="23"/>
  <c r="AH114" i="23"/>
  <c r="AH115" i="23"/>
  <c r="AH113" i="23"/>
  <c r="AH132" i="23"/>
  <c r="AH130" i="23"/>
  <c r="AH131" i="23"/>
  <c r="AH111" i="23"/>
  <c r="X123" i="23"/>
  <c r="BI25" i="21"/>
  <c r="AH123" i="23"/>
  <c r="X111" i="23"/>
  <c r="X105" i="23"/>
  <c r="AH104" i="23"/>
  <c r="AH129" i="23"/>
  <c r="X108" i="23"/>
  <c r="X110" i="23"/>
  <c r="X107" i="23"/>
  <c r="X124" i="23"/>
  <c r="X121" i="23"/>
  <c r="X125" i="23"/>
  <c r="BI18" i="21"/>
  <c r="AH125" i="23"/>
  <c r="AH126" i="23"/>
  <c r="AH109" i="23"/>
  <c r="AH121" i="23"/>
  <c r="AH122" i="23"/>
  <c r="AH127" i="23"/>
  <c r="AH106" i="23"/>
  <c r="X128" i="23"/>
  <c r="AH107" i="23"/>
  <c r="X112" i="23"/>
  <c r="X127" i="23"/>
  <c r="BI35" i="21"/>
  <c r="AJ12" i="14"/>
  <c r="AF12" i="14"/>
  <c r="AB12" i="14"/>
  <c r="AI12" i="14"/>
  <c r="AE12" i="14"/>
  <c r="AA12" i="14"/>
  <c r="W12" i="14"/>
  <c r="AH12" i="14"/>
  <c r="AD12" i="14"/>
  <c r="Z12" i="14"/>
  <c r="AG12" i="14"/>
  <c r="AC12" i="14"/>
  <c r="Y12" i="14"/>
  <c r="X12" i="14"/>
  <c r="X122" i="23"/>
  <c r="AH128" i="23"/>
  <c r="X126" i="23"/>
  <c r="AH108" i="23"/>
  <c r="AH110" i="23"/>
  <c r="X104" i="23"/>
  <c r="X106" i="23"/>
  <c r="AH112" i="23"/>
  <c r="X129" i="23"/>
  <c r="AH105" i="23"/>
  <c r="X109" i="23"/>
  <c r="AH124" i="23"/>
  <c r="BI11" i="21"/>
  <c r="BI29" i="21"/>
  <c r="BI31" i="21"/>
  <c r="BI15" i="21"/>
  <c r="BI12" i="21"/>
  <c r="BL45" i="21"/>
  <c r="AJ29" i="14"/>
  <c r="AF29" i="14"/>
  <c r="AB29" i="14"/>
  <c r="X29" i="14"/>
  <c r="V29" i="14"/>
  <c r="AC29" i="14"/>
  <c r="AI29" i="14"/>
  <c r="AE29" i="14"/>
  <c r="AA29" i="14"/>
  <c r="W29" i="14"/>
  <c r="Y29" i="14"/>
  <c r="AH29" i="14"/>
  <c r="AD29" i="14"/>
  <c r="Z29" i="14"/>
  <c r="AG29" i="14"/>
  <c r="AG10" i="14"/>
  <c r="AC10" i="14"/>
  <c r="Y10" i="14"/>
  <c r="V10" i="14"/>
  <c r="AH10" i="14"/>
  <c r="AJ10" i="14"/>
  <c r="AF10" i="14"/>
  <c r="AB10" i="14"/>
  <c r="X10" i="14"/>
  <c r="Z10" i="14"/>
  <c r="AI10" i="14"/>
  <c r="AE10" i="14"/>
  <c r="AA10" i="14"/>
  <c r="W10" i="14"/>
  <c r="AD10" i="14"/>
  <c r="AJ30" i="14"/>
  <c r="AF30" i="14"/>
  <c r="AB30" i="14"/>
  <c r="X30" i="14"/>
  <c r="Y30" i="14"/>
  <c r="AI30" i="14"/>
  <c r="AE30" i="14"/>
  <c r="AA30" i="14"/>
  <c r="W30" i="14"/>
  <c r="AH30" i="14"/>
  <c r="AD30" i="14"/>
  <c r="Z30" i="14"/>
  <c r="V30" i="14"/>
  <c r="AG30" i="14"/>
  <c r="AC30" i="14"/>
  <c r="N121" i="28" l="1"/>
  <c r="U121" i="28" s="1"/>
  <c r="AE121" i="28" s="1"/>
  <c r="AC32" i="14"/>
  <c r="O138" i="28"/>
  <c r="O87" i="28"/>
  <c r="O172" i="28"/>
  <c r="N87" i="28"/>
  <c r="U87" i="28" s="1"/>
  <c r="AE87" i="28" s="1"/>
  <c r="N138" i="28"/>
  <c r="N172" i="28"/>
  <c r="N206" i="28"/>
  <c r="N223" i="28"/>
  <c r="U223" i="28" s="1"/>
  <c r="AE223" i="28" s="1"/>
  <c r="AC8" i="14"/>
  <c r="Y11" i="14"/>
  <c r="BI45" i="21"/>
  <c r="AE32" i="14"/>
  <c r="V13" i="14"/>
  <c r="AA32" i="14"/>
  <c r="P78" i="28"/>
  <c r="P77" i="28"/>
  <c r="P79" i="28"/>
  <c r="P82" i="28"/>
  <c r="P74" i="28"/>
  <c r="P80" i="28"/>
  <c r="P81" i="28"/>
  <c r="P75" i="28"/>
  <c r="P73" i="28"/>
  <c r="P72" i="28"/>
  <c r="AE58" i="28"/>
  <c r="AB11" i="14"/>
  <c r="AF32" i="14"/>
  <c r="AD11" i="14"/>
  <c r="Z32" i="14"/>
  <c r="AD27" i="14"/>
  <c r="AG8" i="14"/>
  <c r="AB32" i="14"/>
  <c r="Y32" i="14"/>
  <c r="W32" i="14"/>
  <c r="V32" i="14"/>
  <c r="AE11" i="14"/>
  <c r="AI27" i="14"/>
  <c r="X8" i="14"/>
  <c r="AG32" i="14"/>
  <c r="AA8" i="14"/>
  <c r="AB8" i="14"/>
  <c r="Z13" i="14"/>
  <c r="AI32" i="14"/>
  <c r="Z8" i="14"/>
  <c r="AE8" i="14"/>
  <c r="V8" i="14"/>
  <c r="AF8" i="14"/>
  <c r="AD32" i="14"/>
  <c r="AJ32" i="14"/>
  <c r="AD8" i="14"/>
  <c r="AI8" i="14"/>
  <c r="AH8" i="14"/>
  <c r="AJ8" i="14"/>
  <c r="AH13" i="14"/>
  <c r="AH32" i="14"/>
  <c r="X32" i="14"/>
  <c r="Y27" i="14"/>
  <c r="AH11" i="14"/>
  <c r="W8" i="14"/>
  <c r="Y8" i="14"/>
  <c r="AE27" i="14"/>
  <c r="AJ11" i="14"/>
  <c r="AA11" i="14"/>
  <c r="AH27" i="14"/>
  <c r="AF13" i="14"/>
  <c r="N114" i="28"/>
  <c r="N215" i="28"/>
  <c r="N97" i="28"/>
  <c r="U97" i="28" s="1"/>
  <c r="AE97" i="28" s="1"/>
  <c r="N165" i="28"/>
  <c r="AE13" i="14"/>
  <c r="AC27" i="14"/>
  <c r="X11" i="14"/>
  <c r="AA13" i="14"/>
  <c r="X27" i="14"/>
  <c r="N233" i="28"/>
  <c r="U233" i="28" s="1"/>
  <c r="AE233" i="28" s="1"/>
  <c r="N199" i="28"/>
  <c r="AB27" i="14"/>
  <c r="AD13" i="14"/>
  <c r="N148" i="28"/>
  <c r="N131" i="28"/>
  <c r="U131" i="28" s="1"/>
  <c r="AE131" i="28" s="1"/>
  <c r="N212" i="28"/>
  <c r="N182" i="28"/>
  <c r="Z27" i="14"/>
  <c r="AI13" i="14"/>
  <c r="X13" i="14"/>
  <c r="Y13" i="14"/>
  <c r="W13" i="14"/>
  <c r="N144" i="28"/>
  <c r="N115" i="28"/>
  <c r="N149" i="28"/>
  <c r="N166" i="28"/>
  <c r="N132" i="28"/>
  <c r="U132" i="28" s="1"/>
  <c r="AE132" i="28" s="1"/>
  <c r="N217" i="28"/>
  <c r="N234" i="28"/>
  <c r="U234" i="28" s="1"/>
  <c r="AE234" i="28" s="1"/>
  <c r="N183" i="28"/>
  <c r="N200" i="28"/>
  <c r="N98" i="28"/>
  <c r="U98" i="28" s="1"/>
  <c r="AE98" i="28" s="1"/>
  <c r="AB13" i="14"/>
  <c r="AF27" i="14"/>
  <c r="AG27" i="14"/>
  <c r="AJ27" i="14"/>
  <c r="AG11" i="14"/>
  <c r="V11" i="14"/>
  <c r="AI11" i="14"/>
  <c r="AF11" i="14"/>
  <c r="AG13" i="14"/>
  <c r="AJ13" i="14"/>
  <c r="AC13" i="14"/>
  <c r="N161" i="28"/>
  <c r="N93" i="28"/>
  <c r="U93" i="28" s="1"/>
  <c r="AE93" i="28" s="1"/>
  <c r="N229" i="28"/>
  <c r="U229" i="28" s="1"/>
  <c r="AE229" i="28" s="1"/>
  <c r="W27" i="14"/>
  <c r="V27" i="14"/>
  <c r="AA27" i="14"/>
  <c r="Z11" i="14"/>
  <c r="W11" i="14"/>
  <c r="AC11" i="14"/>
  <c r="N195" i="28"/>
  <c r="N178" i="28"/>
  <c r="N127" i="28"/>
  <c r="U127" i="28" s="1"/>
  <c r="AE127" i="28" s="1"/>
  <c r="P126" i="28"/>
  <c r="T126" i="28" s="1"/>
  <c r="AD126" i="28" s="1"/>
  <c r="N164" i="28"/>
  <c r="N96" i="28"/>
  <c r="U96" i="28" s="1"/>
  <c r="AE96" i="28" s="1"/>
  <c r="P177" i="28"/>
  <c r="P92" i="28"/>
  <c r="P228" i="28"/>
  <c r="P143" i="28"/>
  <c r="U143" i="28" s="1"/>
  <c r="AE143" i="28" s="1"/>
  <c r="AE43" i="28"/>
  <c r="N106" i="28"/>
  <c r="N208" i="28"/>
  <c r="N157" i="28"/>
  <c r="N123" i="28"/>
  <c r="U123" i="28" s="1"/>
  <c r="AE123" i="28" s="1"/>
  <c r="N174" i="28"/>
  <c r="N191" i="28"/>
  <c r="N225" i="28"/>
  <c r="U225" i="28" s="1"/>
  <c r="AE225" i="28" s="1"/>
  <c r="N89" i="28"/>
  <c r="U89" i="28" s="1"/>
  <c r="AE89" i="28" s="1"/>
  <c r="N140" i="28"/>
  <c r="N190" i="28"/>
  <c r="N88" i="28"/>
  <c r="U88" i="28" s="1"/>
  <c r="AE88" i="28" s="1"/>
  <c r="N173" i="28"/>
  <c r="N139" i="28"/>
  <c r="N224" i="28"/>
  <c r="U224" i="28" s="1"/>
  <c r="AE224" i="28" s="1"/>
  <c r="N156" i="28"/>
  <c r="N105" i="28"/>
  <c r="N207" i="28"/>
  <c r="N122" i="28"/>
  <c r="U122" i="28" s="1"/>
  <c r="AE122" i="28" s="1"/>
  <c r="AE55" i="28"/>
  <c r="N210" i="28"/>
  <c r="N159" i="28"/>
  <c r="N108" i="28"/>
  <c r="N193" i="28"/>
  <c r="N142" i="28"/>
  <c r="N227" i="28"/>
  <c r="U227" i="28" s="1"/>
  <c r="AE227" i="28" s="1"/>
  <c r="N91" i="28"/>
  <c r="U91" i="28" s="1"/>
  <c r="AE91" i="28" s="1"/>
  <c r="N176" i="28"/>
  <c r="N125" i="28"/>
  <c r="U125" i="28" s="1"/>
  <c r="AE125" i="28" s="1"/>
  <c r="N197" i="28"/>
  <c r="N129" i="28"/>
  <c r="U129" i="28" s="1"/>
  <c r="AE129" i="28" s="1"/>
  <c r="N180" i="28"/>
  <c r="N95" i="28"/>
  <c r="U95" i="28" s="1"/>
  <c r="AE95" i="28" s="1"/>
  <c r="N231" i="28"/>
  <c r="U231" i="28" s="1"/>
  <c r="AE231" i="28" s="1"/>
  <c r="N163" i="28"/>
  <c r="N112" i="28"/>
  <c r="N214" i="28"/>
  <c r="N146" i="28"/>
  <c r="AD66" i="28"/>
  <c r="I73" i="28" s="1"/>
  <c r="AD51" i="28"/>
  <c r="N179" i="28"/>
  <c r="N94" i="28"/>
  <c r="U94" i="28" s="1"/>
  <c r="AE94" i="28" s="1"/>
  <c r="N196" i="28"/>
  <c r="N128" i="28"/>
  <c r="U128" i="28" s="1"/>
  <c r="AE128" i="28" s="1"/>
  <c r="N230" i="28"/>
  <c r="U230" i="28" s="1"/>
  <c r="AE230" i="28" s="1"/>
  <c r="N145" i="28"/>
  <c r="N111" i="28"/>
  <c r="N213" i="28"/>
  <c r="N162" i="28"/>
  <c r="P71" i="28"/>
  <c r="N107" i="28"/>
  <c r="N158" i="28"/>
  <c r="N90" i="28"/>
  <c r="U90" i="28" s="1"/>
  <c r="AE90" i="28" s="1"/>
  <c r="N192" i="28"/>
  <c r="N124" i="28"/>
  <c r="U124" i="28" s="1"/>
  <c r="AE124" i="28" s="1"/>
  <c r="N226" i="28"/>
  <c r="U226" i="28" s="1"/>
  <c r="AE226" i="28" s="1"/>
  <c r="N141" i="28"/>
  <c r="N209" i="28"/>
  <c r="N175" i="28"/>
  <c r="N211" i="28"/>
  <c r="N143" i="28"/>
  <c r="N109" i="28"/>
  <c r="N194" i="28"/>
  <c r="N126" i="28"/>
  <c r="U126" i="28" s="1"/>
  <c r="AE126" i="28" s="1"/>
  <c r="N177" i="28"/>
  <c r="N92" i="28"/>
  <c r="U92" i="28" s="1"/>
  <c r="AE92" i="28" s="1"/>
  <c r="N228" i="28"/>
  <c r="U228" i="28" s="1"/>
  <c r="AE228" i="28" s="1"/>
  <c r="N160" i="28"/>
  <c r="AE54" i="28"/>
  <c r="AC66" i="28"/>
  <c r="H71" i="28" s="1"/>
  <c r="AC51" i="28"/>
  <c r="AB51" i="28"/>
  <c r="AB66" i="28"/>
  <c r="AC104" i="28"/>
  <c r="AH66" i="28"/>
  <c r="AE60" i="28"/>
  <c r="AE56" i="28"/>
  <c r="AE59" i="28"/>
  <c r="AG51" i="28"/>
  <c r="AG66" i="28"/>
  <c r="AE61" i="28"/>
  <c r="AF66" i="28"/>
  <c r="K77" i="28" s="1"/>
  <c r="AF51" i="28"/>
  <c r="AC5" i="14"/>
  <c r="AD24" i="14"/>
  <c r="AG9" i="14"/>
  <c r="AA5" i="14"/>
  <c r="AD5" i="14"/>
  <c r="AB5" i="14"/>
  <c r="AB24" i="14"/>
  <c r="Z5" i="14"/>
  <c r="X5" i="14"/>
  <c r="W5" i="14"/>
  <c r="V5" i="14"/>
  <c r="J5" i="14" s="1"/>
  <c r="AJ24" i="14"/>
  <c r="Y5" i="14"/>
  <c r="AC24" i="14"/>
  <c r="X24" i="14"/>
  <c r="W24" i="14"/>
  <c r="V24" i="14"/>
  <c r="J24" i="14" s="1"/>
  <c r="Y24" i="14"/>
  <c r="AA24" i="14"/>
  <c r="AE24" i="14"/>
  <c r="AF24" i="14"/>
  <c r="Z24" i="14"/>
  <c r="AG5" i="14"/>
  <c r="AG24" i="14"/>
  <c r="AH24" i="14"/>
  <c r="AI24" i="14"/>
  <c r="AE5" i="14"/>
  <c r="AJ5" i="14"/>
  <c r="AF5" i="14"/>
  <c r="AH5" i="14"/>
  <c r="AI5" i="14"/>
  <c r="AE28" i="14"/>
  <c r="AE9" i="14"/>
  <c r="W9" i="14"/>
  <c r="V9" i="14"/>
  <c r="AD9" i="14"/>
  <c r="AH9" i="14"/>
  <c r="AA9" i="14"/>
  <c r="AF9" i="14"/>
  <c r="Y9" i="14"/>
  <c r="Z9" i="14"/>
  <c r="AJ9" i="14"/>
  <c r="AC9" i="14"/>
  <c r="AI9" i="14"/>
  <c r="AB9" i="14"/>
  <c r="X9" i="14"/>
  <c r="X28" i="14"/>
  <c r="AG28" i="14"/>
  <c r="AB28" i="14"/>
  <c r="V28" i="14"/>
  <c r="AF28" i="14"/>
  <c r="AH28" i="14"/>
  <c r="AC28" i="14"/>
  <c r="AI28" i="14"/>
  <c r="W28" i="14"/>
  <c r="Z28" i="14"/>
  <c r="Y28" i="14"/>
  <c r="AJ28" i="14"/>
  <c r="AD28" i="14"/>
  <c r="AA28" i="14"/>
  <c r="V6" i="14"/>
  <c r="AG7" i="14"/>
  <c r="AC7" i="14"/>
  <c r="Y7" i="14"/>
  <c r="V7" i="14"/>
  <c r="AJ7" i="14"/>
  <c r="AF7" i="14"/>
  <c r="AB7" i="14"/>
  <c r="X7" i="14"/>
  <c r="AI7" i="14"/>
  <c r="AE7" i="14"/>
  <c r="AA7" i="14"/>
  <c r="W7" i="14"/>
  <c r="AH7" i="14"/>
  <c r="AD7" i="14"/>
  <c r="Z7" i="14"/>
  <c r="AJ26" i="14"/>
  <c r="AF26" i="14"/>
  <c r="AB26" i="14"/>
  <c r="X26" i="14"/>
  <c r="V26" i="14"/>
  <c r="AI26" i="14"/>
  <c r="AE26" i="14"/>
  <c r="AA26" i="14"/>
  <c r="W26" i="14"/>
  <c r="AH26" i="14"/>
  <c r="AD26" i="14"/>
  <c r="Z26" i="14"/>
  <c r="AG26" i="14"/>
  <c r="AC26" i="14"/>
  <c r="Y26" i="14"/>
  <c r="AH25" i="14"/>
  <c r="AD25" i="14"/>
  <c r="Z25" i="14"/>
  <c r="AG25" i="14"/>
  <c r="AC25" i="14"/>
  <c r="Y25" i="14"/>
  <c r="AJ25" i="14"/>
  <c r="AF25" i="14"/>
  <c r="AB25" i="14"/>
  <c r="X25" i="14"/>
  <c r="AI25" i="14"/>
  <c r="AE25" i="14"/>
  <c r="AA25" i="14"/>
  <c r="W25" i="14"/>
  <c r="V25" i="14"/>
  <c r="AH6" i="14"/>
  <c r="AD6" i="14"/>
  <c r="Z6" i="14"/>
  <c r="AG6" i="14"/>
  <c r="AC6" i="14"/>
  <c r="Y6" i="14"/>
  <c r="AJ6" i="14"/>
  <c r="AF6" i="14"/>
  <c r="AB6" i="14"/>
  <c r="X6" i="14"/>
  <c r="AI6" i="14"/>
  <c r="AE6" i="14"/>
  <c r="AA6" i="14"/>
  <c r="W6" i="14"/>
  <c r="S32" i="14"/>
  <c r="R32" i="14"/>
  <c r="Q32" i="14"/>
  <c r="S31" i="14"/>
  <c r="R31" i="14"/>
  <c r="Q31" i="14"/>
  <c r="S30" i="14"/>
  <c r="R30" i="14"/>
  <c r="Q30" i="14"/>
  <c r="S29" i="14"/>
  <c r="R29" i="14"/>
  <c r="Q29" i="14"/>
  <c r="S28" i="14"/>
  <c r="R28" i="14"/>
  <c r="Q28" i="14"/>
  <c r="S27" i="14"/>
  <c r="R27" i="14"/>
  <c r="Q27" i="14"/>
  <c r="S26" i="14"/>
  <c r="R26" i="14"/>
  <c r="Q26" i="14"/>
  <c r="S25" i="14"/>
  <c r="R25" i="14"/>
  <c r="Q25" i="14"/>
  <c r="P32" i="14"/>
  <c r="P31" i="14"/>
  <c r="P30" i="14"/>
  <c r="P29" i="14"/>
  <c r="P28" i="14"/>
  <c r="P27" i="14"/>
  <c r="P26" i="14"/>
  <c r="P25" i="14"/>
  <c r="S24" i="14"/>
  <c r="R24" i="14"/>
  <c r="Q24" i="14"/>
  <c r="P24" i="14"/>
  <c r="J25" i="14" l="1"/>
  <c r="J26" i="14" s="1"/>
  <c r="J27" i="14" s="1"/>
  <c r="J28" i="14" s="1"/>
  <c r="G82" i="28"/>
  <c r="G115" i="28" s="1"/>
  <c r="G74" i="28"/>
  <c r="G79" i="28"/>
  <c r="G80" i="28"/>
  <c r="G164" i="28" s="1"/>
  <c r="T164" i="28" s="1"/>
  <c r="AD164" i="28" s="1"/>
  <c r="G81" i="28"/>
  <c r="G75" i="28"/>
  <c r="I72" i="28"/>
  <c r="K71" i="28"/>
  <c r="K121" i="28" s="1"/>
  <c r="L82" i="28"/>
  <c r="L115" i="28" s="1"/>
  <c r="T115" i="28" s="1"/>
  <c r="AD115" i="28" s="1"/>
  <c r="L80" i="28"/>
  <c r="L96" i="28" s="1"/>
  <c r="T96" i="28" s="1"/>
  <c r="AD96" i="28" s="1"/>
  <c r="L78" i="28"/>
  <c r="L76" i="28"/>
  <c r="L74" i="28"/>
  <c r="L72" i="28"/>
  <c r="L81" i="28"/>
  <c r="L79" i="28"/>
  <c r="L77" i="28"/>
  <c r="L75" i="28"/>
  <c r="L73" i="28"/>
  <c r="L71" i="28"/>
  <c r="I76" i="28"/>
  <c r="G71" i="28"/>
  <c r="M82" i="28"/>
  <c r="M132" i="28" s="1"/>
  <c r="M74" i="28"/>
  <c r="M79" i="28"/>
  <c r="M81" i="28"/>
  <c r="M80" i="28"/>
  <c r="M72" i="28"/>
  <c r="M75" i="28"/>
  <c r="M78" i="28"/>
  <c r="M77" i="28"/>
  <c r="M73" i="28"/>
  <c r="M76" i="28"/>
  <c r="I82" i="28"/>
  <c r="I115" i="28" s="1"/>
  <c r="I74" i="28"/>
  <c r="I79" i="28"/>
  <c r="I80" i="28"/>
  <c r="I181" i="28" s="1"/>
  <c r="S181" i="28" s="1"/>
  <c r="I81" i="28"/>
  <c r="I71" i="28"/>
  <c r="G76" i="28"/>
  <c r="G78" i="28"/>
  <c r="G77" i="28"/>
  <c r="I77" i="28"/>
  <c r="I144" i="28" s="1"/>
  <c r="G72" i="28"/>
  <c r="G88" i="28" s="1"/>
  <c r="K74" i="28"/>
  <c r="K82" i="28"/>
  <c r="K79" i="28"/>
  <c r="K81" i="28"/>
  <c r="K233" i="28" s="1"/>
  <c r="K80" i="28"/>
  <c r="K75" i="28"/>
  <c r="K78" i="28"/>
  <c r="K76" i="28"/>
  <c r="K73" i="28"/>
  <c r="K72" i="28"/>
  <c r="H82" i="28"/>
  <c r="H200" i="28" s="1"/>
  <c r="H74" i="28"/>
  <c r="H79" i="28"/>
  <c r="H81" i="28"/>
  <c r="H80" i="28"/>
  <c r="H78" i="28"/>
  <c r="H72" i="28"/>
  <c r="H77" i="28"/>
  <c r="H73" i="28"/>
  <c r="H75" i="28"/>
  <c r="H76" i="28"/>
  <c r="I78" i="28"/>
  <c r="I75" i="28"/>
  <c r="I125" i="28" s="1"/>
  <c r="G73" i="28"/>
  <c r="N181" i="28"/>
  <c r="N232" i="28"/>
  <c r="U232" i="28" s="1"/>
  <c r="AE232" i="28" s="1"/>
  <c r="N130" i="28"/>
  <c r="U130" i="28" s="1"/>
  <c r="AE130" i="28" s="1"/>
  <c r="N147" i="28"/>
  <c r="N113" i="28"/>
  <c r="N198" i="28"/>
  <c r="L149" i="28"/>
  <c r="H115" i="28"/>
  <c r="P234" i="28"/>
  <c r="P98" i="28"/>
  <c r="P200" i="28"/>
  <c r="P183" i="28"/>
  <c r="P132" i="28"/>
  <c r="T132" i="28" s="1"/>
  <c r="AD132" i="28" s="1"/>
  <c r="P149" i="28"/>
  <c r="U149" i="28" s="1"/>
  <c r="AE149" i="28" s="1"/>
  <c r="P217" i="28"/>
  <c r="P166" i="28"/>
  <c r="U166" i="28" s="1"/>
  <c r="AE166" i="28" s="1"/>
  <c r="M115" i="28"/>
  <c r="O115" i="28"/>
  <c r="S115" i="28" s="1"/>
  <c r="O234" i="28"/>
  <c r="O149" i="28"/>
  <c r="O200" i="28"/>
  <c r="O166" i="28"/>
  <c r="O98" i="28"/>
  <c r="O183" i="28"/>
  <c r="O132" i="28"/>
  <c r="O217" i="28"/>
  <c r="T217" i="28" s="1"/>
  <c r="AD217" i="28" s="1"/>
  <c r="K97" i="28"/>
  <c r="P211" i="28"/>
  <c r="P194" i="28"/>
  <c r="P182" i="28"/>
  <c r="P97" i="28"/>
  <c r="P233" i="28"/>
  <c r="P165" i="28"/>
  <c r="U165" i="28" s="1"/>
  <c r="AE165" i="28" s="1"/>
  <c r="P216" i="28"/>
  <c r="P148" i="28"/>
  <c r="U148" i="28" s="1"/>
  <c r="AE148" i="28" s="1"/>
  <c r="P199" i="28"/>
  <c r="P131" i="28"/>
  <c r="T131" i="28" s="1"/>
  <c r="AD131" i="28" s="1"/>
  <c r="H113" i="28"/>
  <c r="O114" i="28"/>
  <c r="S114" i="28" s="1"/>
  <c r="O148" i="28"/>
  <c r="O97" i="28"/>
  <c r="O233" i="28"/>
  <c r="O165" i="28"/>
  <c r="O216" i="28"/>
  <c r="T216" i="28" s="1"/>
  <c r="AD216" i="28" s="1"/>
  <c r="O131" i="28"/>
  <c r="O199" i="28"/>
  <c r="O182" i="28"/>
  <c r="M113" i="28"/>
  <c r="P160" i="28"/>
  <c r="U160" i="28" s="1"/>
  <c r="AE160" i="28" s="1"/>
  <c r="L147" i="28"/>
  <c r="P232" i="28"/>
  <c r="P181" i="28"/>
  <c r="P215" i="28"/>
  <c r="P130" i="28"/>
  <c r="T130" i="28" s="1"/>
  <c r="AD130" i="28" s="1"/>
  <c r="P198" i="28"/>
  <c r="P147" i="28"/>
  <c r="U147" i="28" s="1"/>
  <c r="AE147" i="28" s="1"/>
  <c r="P164" i="28"/>
  <c r="U164" i="28" s="1"/>
  <c r="AE164" i="28" s="1"/>
  <c r="P96" i="28"/>
  <c r="O113" i="28"/>
  <c r="S113" i="28" s="1"/>
  <c r="O232" i="28"/>
  <c r="O130" i="28"/>
  <c r="O215" i="28"/>
  <c r="T215" i="28" s="1"/>
  <c r="AD215" i="28" s="1"/>
  <c r="O96" i="28"/>
  <c r="O181" i="28"/>
  <c r="O147" i="28"/>
  <c r="O164" i="28"/>
  <c r="O198" i="28"/>
  <c r="G139" i="28"/>
  <c r="T139" i="28" s="1"/>
  <c r="AD139" i="28" s="1"/>
  <c r="I110" i="28"/>
  <c r="O230" i="28"/>
  <c r="O162" i="28"/>
  <c r="O111" i="28"/>
  <c r="S111" i="28" s="1"/>
  <c r="O213" i="28"/>
  <c r="T213" i="28" s="1"/>
  <c r="AD213" i="28" s="1"/>
  <c r="O145" i="28"/>
  <c r="O196" i="28"/>
  <c r="O128" i="28"/>
  <c r="O179" i="28"/>
  <c r="O94" i="28"/>
  <c r="P195" i="28"/>
  <c r="P144" i="28"/>
  <c r="U144" i="28" s="1"/>
  <c r="AE144" i="28" s="1"/>
  <c r="P212" i="28"/>
  <c r="P127" i="28"/>
  <c r="T127" i="28" s="1"/>
  <c r="AD127" i="28" s="1"/>
  <c r="P178" i="28"/>
  <c r="P93" i="28"/>
  <c r="P229" i="28"/>
  <c r="P161" i="28"/>
  <c r="U161" i="28" s="1"/>
  <c r="AE161" i="28" s="1"/>
  <c r="P176" i="28"/>
  <c r="P91" i="28"/>
  <c r="P227" i="28"/>
  <c r="P142" i="28"/>
  <c r="U142" i="28" s="1"/>
  <c r="AE142" i="28" s="1"/>
  <c r="P210" i="28"/>
  <c r="P125" i="28"/>
  <c r="T125" i="28" s="1"/>
  <c r="AD125" i="28" s="1"/>
  <c r="P193" i="28"/>
  <c r="P159" i="28"/>
  <c r="U159" i="28" s="1"/>
  <c r="AE159" i="28" s="1"/>
  <c r="P223" i="28"/>
  <c r="P138" i="28"/>
  <c r="U138" i="28" s="1"/>
  <c r="AE138" i="28" s="1"/>
  <c r="P206" i="28"/>
  <c r="P155" i="28"/>
  <c r="U155" i="28" s="1"/>
  <c r="AE155" i="28" s="1"/>
  <c r="P172" i="28"/>
  <c r="P121" i="28"/>
  <c r="T121" i="28" s="1"/>
  <c r="AD121" i="28" s="1"/>
  <c r="P189" i="28"/>
  <c r="P87" i="28"/>
  <c r="P175" i="28"/>
  <c r="P90" i="28"/>
  <c r="P192" i="28"/>
  <c r="P141" i="28"/>
  <c r="U141" i="28" s="1"/>
  <c r="AE141" i="28" s="1"/>
  <c r="P226" i="28"/>
  <c r="P158" i="28"/>
  <c r="U158" i="28" s="1"/>
  <c r="AE158" i="28" s="1"/>
  <c r="P124" i="28"/>
  <c r="T124" i="28" s="1"/>
  <c r="AD124" i="28" s="1"/>
  <c r="P209" i="28"/>
  <c r="AE51" i="28"/>
  <c r="AE66" i="28"/>
  <c r="J73" i="28" s="1"/>
  <c r="O211" i="28"/>
  <c r="T211" i="28" s="1"/>
  <c r="AD211" i="28" s="1"/>
  <c r="O143" i="28"/>
  <c r="O194" i="28"/>
  <c r="O92" i="28"/>
  <c r="O109" i="28"/>
  <c r="S109" i="28" s="1"/>
  <c r="O177" i="28"/>
  <c r="O160" i="28"/>
  <c r="O228" i="28"/>
  <c r="O126" i="28"/>
  <c r="O125" i="28"/>
  <c r="O176" i="28"/>
  <c r="O108" i="28"/>
  <c r="S108" i="28" s="1"/>
  <c r="O142" i="28"/>
  <c r="O159" i="28"/>
  <c r="O91" i="28"/>
  <c r="O210" i="28"/>
  <c r="T210" i="28" s="1"/>
  <c r="AD210" i="28" s="1"/>
  <c r="O227" i="28"/>
  <c r="O193" i="28"/>
  <c r="O105" i="28"/>
  <c r="S105" i="28" s="1"/>
  <c r="O190" i="28"/>
  <c r="O88" i="28"/>
  <c r="O173" i="28"/>
  <c r="O122" i="28"/>
  <c r="O224" i="28"/>
  <c r="O156" i="28"/>
  <c r="O207" i="28"/>
  <c r="T207" i="28" s="1"/>
  <c r="AD207" i="28" s="1"/>
  <c r="O139" i="28"/>
  <c r="O214" i="28"/>
  <c r="T214" i="28" s="1"/>
  <c r="AD214" i="28" s="1"/>
  <c r="O146" i="28"/>
  <c r="O112" i="28"/>
  <c r="S112" i="28" s="1"/>
  <c r="O197" i="28"/>
  <c r="O95" i="28"/>
  <c r="O180" i="28"/>
  <c r="O129" i="28"/>
  <c r="O231" i="28"/>
  <c r="O163" i="28"/>
  <c r="G156" i="28"/>
  <c r="T156" i="28" s="1"/>
  <c r="AD156" i="28" s="1"/>
  <c r="P225" i="28"/>
  <c r="P157" i="28"/>
  <c r="U157" i="28" s="1"/>
  <c r="AE157" i="28" s="1"/>
  <c r="P208" i="28"/>
  <c r="P140" i="28"/>
  <c r="U140" i="28" s="1"/>
  <c r="AE140" i="28" s="1"/>
  <c r="P191" i="28"/>
  <c r="P123" i="28"/>
  <c r="T123" i="28" s="1"/>
  <c r="AD123" i="28" s="1"/>
  <c r="P174" i="28"/>
  <c r="P89" i="28"/>
  <c r="O178" i="28"/>
  <c r="O127" i="28"/>
  <c r="O161" i="28"/>
  <c r="O195" i="28"/>
  <c r="O93" i="28"/>
  <c r="O212" i="28"/>
  <c r="T212" i="28" s="1"/>
  <c r="AD212" i="28" s="1"/>
  <c r="O229" i="28"/>
  <c r="O144" i="28"/>
  <c r="O110" i="28"/>
  <c r="S110" i="28" s="1"/>
  <c r="O107" i="28"/>
  <c r="S107" i="28" s="1"/>
  <c r="O141" i="28"/>
  <c r="O226" i="28"/>
  <c r="O192" i="28"/>
  <c r="O158" i="28"/>
  <c r="O209" i="28"/>
  <c r="T209" i="28" s="1"/>
  <c r="AD209" i="28" s="1"/>
  <c r="O90" i="28"/>
  <c r="O175" i="28"/>
  <c r="O124" i="28"/>
  <c r="K189" i="28"/>
  <c r="S189" i="28" s="1"/>
  <c r="K223" i="28"/>
  <c r="K138" i="28"/>
  <c r="I108" i="28"/>
  <c r="M71" i="28"/>
  <c r="P179" i="28"/>
  <c r="P94" i="28"/>
  <c r="P230" i="28"/>
  <c r="P162" i="28"/>
  <c r="U162" i="28" s="1"/>
  <c r="AE162" i="28" s="1"/>
  <c r="P213" i="28"/>
  <c r="P145" i="28"/>
  <c r="U145" i="28" s="1"/>
  <c r="AE145" i="28" s="1"/>
  <c r="P128" i="28"/>
  <c r="T128" i="28" s="1"/>
  <c r="AD128" i="28" s="1"/>
  <c r="P196" i="28"/>
  <c r="P190" i="28"/>
  <c r="P122" i="28"/>
  <c r="T122" i="28" s="1"/>
  <c r="AD122" i="28" s="1"/>
  <c r="P156" i="28"/>
  <c r="U156" i="28" s="1"/>
  <c r="AE156" i="28" s="1"/>
  <c r="P88" i="28"/>
  <c r="P207" i="28"/>
  <c r="P224" i="28"/>
  <c r="P173" i="28"/>
  <c r="P139" i="28"/>
  <c r="U139" i="28" s="1"/>
  <c r="AE139" i="28" s="1"/>
  <c r="O157" i="28"/>
  <c r="O123" i="28"/>
  <c r="O208" i="28"/>
  <c r="T208" i="28" s="1"/>
  <c r="AD208" i="28" s="1"/>
  <c r="O174" i="28"/>
  <c r="O106" i="28"/>
  <c r="S106" i="28" s="1"/>
  <c r="O225" i="28"/>
  <c r="O140" i="28"/>
  <c r="O191" i="28"/>
  <c r="O89" i="28"/>
  <c r="P231" i="28"/>
  <c r="P163" i="28"/>
  <c r="U163" i="28" s="1"/>
  <c r="AE163" i="28" s="1"/>
  <c r="P214" i="28"/>
  <c r="P129" i="28"/>
  <c r="T129" i="28" s="1"/>
  <c r="AD129" i="28" s="1"/>
  <c r="P197" i="28"/>
  <c r="P95" i="28"/>
  <c r="P180" i="28"/>
  <c r="P146" i="28"/>
  <c r="U146" i="28" s="1"/>
  <c r="AE146" i="28" s="1"/>
  <c r="M234" i="28" l="1"/>
  <c r="I159" i="28"/>
  <c r="S159" i="28" s="1"/>
  <c r="I178" i="28"/>
  <c r="S178" i="28" s="1"/>
  <c r="H166" i="28"/>
  <c r="I193" i="28"/>
  <c r="T193" i="28" s="1"/>
  <c r="AD193" i="28" s="1"/>
  <c r="I212" i="28"/>
  <c r="S212" i="28" s="1"/>
  <c r="M200" i="28"/>
  <c r="I161" i="28"/>
  <c r="S161" i="28" s="1"/>
  <c r="I127" i="28"/>
  <c r="M166" i="28"/>
  <c r="M149" i="28"/>
  <c r="H98" i="28"/>
  <c r="I227" i="28"/>
  <c r="S227" i="28" s="1"/>
  <c r="AC227" i="28" s="1"/>
  <c r="I176" i="28"/>
  <c r="S176" i="28" s="1"/>
  <c r="I210" i="28"/>
  <c r="S210" i="28" s="1"/>
  <c r="AC210" i="28" s="1"/>
  <c r="AG210" i="28" s="1"/>
  <c r="I229" i="28"/>
  <c r="S229" i="28" s="1"/>
  <c r="AC229" i="28" s="1"/>
  <c r="I195" i="28"/>
  <c r="T195" i="28" s="1"/>
  <c r="AD195" i="28" s="1"/>
  <c r="M98" i="28"/>
  <c r="M183" i="28"/>
  <c r="I98" i="28"/>
  <c r="S98" i="28" s="1"/>
  <c r="H132" i="28"/>
  <c r="I91" i="28"/>
  <c r="S91" i="28" s="1"/>
  <c r="I142" i="28"/>
  <c r="I93" i="28"/>
  <c r="S93" i="28" s="1"/>
  <c r="M217" i="28"/>
  <c r="H217" i="28"/>
  <c r="K155" i="28"/>
  <c r="G224" i="28"/>
  <c r="K87" i="28"/>
  <c r="K165" i="28"/>
  <c r="I149" i="28"/>
  <c r="I132" i="28"/>
  <c r="I217" i="28"/>
  <c r="S217" i="28" s="1"/>
  <c r="AC217" i="28" s="1"/>
  <c r="AG217" i="28" s="1"/>
  <c r="H183" i="28"/>
  <c r="H234" i="28"/>
  <c r="L217" i="28"/>
  <c r="I215" i="28"/>
  <c r="S215" i="28" s="1"/>
  <c r="W215" i="28" s="1"/>
  <c r="L98" i="28"/>
  <c r="T98" i="28" s="1"/>
  <c r="AD98" i="28" s="1"/>
  <c r="I113" i="28"/>
  <c r="H149" i="28"/>
  <c r="S149" i="28" s="1"/>
  <c r="AC149" i="28" s="1"/>
  <c r="L200" i="28"/>
  <c r="L215" i="28"/>
  <c r="I183" i="28"/>
  <c r="S183" i="28" s="1"/>
  <c r="AC183" i="28" s="1"/>
  <c r="I200" i="28"/>
  <c r="T200" i="28" s="1"/>
  <c r="AD200" i="28" s="1"/>
  <c r="G166" i="28"/>
  <c r="T166" i="28" s="1"/>
  <c r="AD166" i="28" s="1"/>
  <c r="G149" i="28"/>
  <c r="T149" i="28" s="1"/>
  <c r="AD149" i="28" s="1"/>
  <c r="L234" i="28"/>
  <c r="T234" i="28" s="1"/>
  <c r="AD234" i="28" s="1"/>
  <c r="L183" i="28"/>
  <c r="T183" i="28" s="1"/>
  <c r="AD183" i="28" s="1"/>
  <c r="J29" i="14"/>
  <c r="J30" i="14" s="1"/>
  <c r="J31" i="14" s="1"/>
  <c r="J32" i="14" s="1"/>
  <c r="G183" i="28"/>
  <c r="G200" i="28"/>
  <c r="I166" i="28"/>
  <c r="S166" i="28" s="1"/>
  <c r="AC166" i="28" s="1"/>
  <c r="I234" i="28"/>
  <c r="S234" i="28" s="1"/>
  <c r="AC234" i="28" s="1"/>
  <c r="AG234" i="28" s="1"/>
  <c r="G98" i="28"/>
  <c r="G234" i="28"/>
  <c r="L132" i="28"/>
  <c r="L166" i="28"/>
  <c r="G217" i="28"/>
  <c r="G132" i="28"/>
  <c r="S132" i="28" s="1"/>
  <c r="J71" i="28"/>
  <c r="J72" i="28"/>
  <c r="Q72" i="28" s="1"/>
  <c r="J75" i="28"/>
  <c r="J82" i="28"/>
  <c r="J183" i="28" s="1"/>
  <c r="J74" i="28"/>
  <c r="Q74" i="28" s="1"/>
  <c r="J79" i="28"/>
  <c r="Q79" i="28" s="1"/>
  <c r="J81" i="28"/>
  <c r="J80" i="28"/>
  <c r="J76" i="28"/>
  <c r="J126" i="28" s="1"/>
  <c r="J77" i="28"/>
  <c r="J212" i="28" s="1"/>
  <c r="J78" i="28"/>
  <c r="J94" i="28" s="1"/>
  <c r="G198" i="28"/>
  <c r="M215" i="28"/>
  <c r="G130" i="28"/>
  <c r="S130" i="28" s="1"/>
  <c r="AC130" i="28" s="1"/>
  <c r="AG130" i="28" s="1"/>
  <c r="G232" i="28"/>
  <c r="M181" i="28"/>
  <c r="G181" i="28"/>
  <c r="G113" i="28"/>
  <c r="H198" i="28"/>
  <c r="M96" i="28"/>
  <c r="G147" i="28"/>
  <c r="T147" i="28" s="1"/>
  <c r="AD147" i="28" s="1"/>
  <c r="G215" i="28"/>
  <c r="H215" i="28"/>
  <c r="K199" i="28"/>
  <c r="S199" i="28" s="1"/>
  <c r="AC199" i="28" s="1"/>
  <c r="K182" i="28"/>
  <c r="H147" i="28"/>
  <c r="S147" i="28" s="1"/>
  <c r="AC147" i="28" s="1"/>
  <c r="H164" i="28"/>
  <c r="K131" i="28"/>
  <c r="K148" i="28"/>
  <c r="K114" i="28"/>
  <c r="G96" i="28"/>
  <c r="H130" i="28"/>
  <c r="H232" i="28"/>
  <c r="K216" i="28"/>
  <c r="H96" i="28"/>
  <c r="H181" i="28"/>
  <c r="K115" i="28"/>
  <c r="K183" i="28"/>
  <c r="K98" i="28"/>
  <c r="K217" i="28"/>
  <c r="K166" i="28"/>
  <c r="K132" i="28"/>
  <c r="K234" i="28"/>
  <c r="K149" i="28"/>
  <c r="K200" i="28"/>
  <c r="S200" i="28" s="1"/>
  <c r="J234" i="28"/>
  <c r="W217" i="28"/>
  <c r="AC132" i="28"/>
  <c r="AG132" i="28" s="1"/>
  <c r="W132" i="28"/>
  <c r="M164" i="28"/>
  <c r="AC115" i="28"/>
  <c r="AG115" i="28" s="1"/>
  <c r="W115" i="28"/>
  <c r="AC98" i="28"/>
  <c r="AG98" i="28" s="1"/>
  <c r="AC114" i="28"/>
  <c r="K206" i="28"/>
  <c r="K172" i="28"/>
  <c r="G190" i="28"/>
  <c r="G173" i="28"/>
  <c r="M198" i="28"/>
  <c r="M232" i="28"/>
  <c r="I164" i="28"/>
  <c r="S164" i="28" s="1"/>
  <c r="W164" i="28" s="1"/>
  <c r="I130" i="28"/>
  <c r="L181" i="28"/>
  <c r="T181" i="28" s="1"/>
  <c r="AD181" i="28" s="1"/>
  <c r="L232" i="28"/>
  <c r="T232" i="28" s="1"/>
  <c r="AD232" i="28" s="1"/>
  <c r="H114" i="28"/>
  <c r="H182" i="28"/>
  <c r="H131" i="28"/>
  <c r="H199" i="28"/>
  <c r="H148" i="28"/>
  <c r="S148" i="28" s="1"/>
  <c r="H216" i="28"/>
  <c r="H165" i="28"/>
  <c r="H97" i="28"/>
  <c r="H233" i="28"/>
  <c r="G114" i="28"/>
  <c r="G148" i="28"/>
  <c r="T148" i="28" s="1"/>
  <c r="AD148" i="28" s="1"/>
  <c r="G97" i="28"/>
  <c r="G216" i="28"/>
  <c r="G131" i="28"/>
  <c r="S131" i="28" s="1"/>
  <c r="G233" i="28"/>
  <c r="G182" i="28"/>
  <c r="G199" i="28"/>
  <c r="G165" i="28"/>
  <c r="T165" i="28" s="1"/>
  <c r="AD165" i="28" s="1"/>
  <c r="K104" i="28"/>
  <c r="G122" i="28"/>
  <c r="S122" i="28" s="1"/>
  <c r="W122" i="28" s="1"/>
  <c r="G105" i="28"/>
  <c r="M147" i="28"/>
  <c r="M130" i="28"/>
  <c r="I232" i="28"/>
  <c r="S232" i="28" s="1"/>
  <c r="W232" i="28" s="1"/>
  <c r="I198" i="28"/>
  <c r="T198" i="28" s="1"/>
  <c r="AD198" i="28" s="1"/>
  <c r="L130" i="28"/>
  <c r="L164" i="28"/>
  <c r="L113" i="28"/>
  <c r="T113" i="28" s="1"/>
  <c r="AD113" i="28" s="1"/>
  <c r="M114" i="28"/>
  <c r="M182" i="28"/>
  <c r="M131" i="28"/>
  <c r="M233" i="28"/>
  <c r="M165" i="28"/>
  <c r="M216" i="28"/>
  <c r="M148" i="28"/>
  <c r="M199" i="28"/>
  <c r="M97" i="28"/>
  <c r="G207" i="28"/>
  <c r="J164" i="28"/>
  <c r="I147" i="28"/>
  <c r="I96" i="28"/>
  <c r="S96" i="28" s="1"/>
  <c r="W96" i="28" s="1"/>
  <c r="L198" i="28"/>
  <c r="L114" i="28"/>
  <c r="T114" i="28" s="1"/>
  <c r="AD114" i="28" s="1"/>
  <c r="L182" i="28"/>
  <c r="T182" i="28" s="1"/>
  <c r="AD182" i="28" s="1"/>
  <c r="L97" i="28"/>
  <c r="T97" i="28" s="1"/>
  <c r="AD97" i="28" s="1"/>
  <c r="L233" i="28"/>
  <c r="T233" i="28" s="1"/>
  <c r="AD233" i="28" s="1"/>
  <c r="L165" i="28"/>
  <c r="L216" i="28"/>
  <c r="L131" i="28"/>
  <c r="L199" i="28"/>
  <c r="L148" i="28"/>
  <c r="I114" i="28"/>
  <c r="I216" i="28"/>
  <c r="S216" i="28" s="1"/>
  <c r="I97" i="28"/>
  <c r="S97" i="28" s="1"/>
  <c r="I199" i="28"/>
  <c r="T199" i="28" s="1"/>
  <c r="AD199" i="28" s="1"/>
  <c r="I131" i="28"/>
  <c r="I182" i="28"/>
  <c r="S182" i="28" s="1"/>
  <c r="I148" i="28"/>
  <c r="I233" i="28"/>
  <c r="S233" i="28" s="1"/>
  <c r="I165" i="28"/>
  <c r="S165" i="28" s="1"/>
  <c r="AC96" i="28"/>
  <c r="AG96" i="28" s="1"/>
  <c r="AC181" i="28"/>
  <c r="K113" i="28"/>
  <c r="K232" i="28"/>
  <c r="K181" i="28"/>
  <c r="K215" i="28"/>
  <c r="K130" i="28"/>
  <c r="K198" i="28"/>
  <c r="S198" i="28" s="1"/>
  <c r="K147" i="28"/>
  <c r="K164" i="28"/>
  <c r="K96" i="28"/>
  <c r="AC113" i="28"/>
  <c r="K24" i="14"/>
  <c r="M206" i="28"/>
  <c r="M138" i="28"/>
  <c r="M155" i="28"/>
  <c r="M87" i="28"/>
  <c r="M189" i="28"/>
  <c r="M121" i="28"/>
  <c r="M223" i="28"/>
  <c r="M172" i="28"/>
  <c r="M104" i="28"/>
  <c r="L223" i="28"/>
  <c r="T223" i="28" s="1"/>
  <c r="AD223" i="28" s="1"/>
  <c r="L138" i="28"/>
  <c r="L104" i="28"/>
  <c r="T104" i="28" s="1"/>
  <c r="L206" i="28"/>
  <c r="L155" i="28"/>
  <c r="L189" i="28"/>
  <c r="L121" i="28"/>
  <c r="L87" i="28"/>
  <c r="T87" i="28" s="1"/>
  <c r="AD87" i="28" s="1"/>
  <c r="L172" i="28"/>
  <c r="T172" i="28" s="1"/>
  <c r="AD172" i="28" s="1"/>
  <c r="L227" i="28"/>
  <c r="T227" i="28" s="1"/>
  <c r="AD227" i="28" s="1"/>
  <c r="L193" i="28"/>
  <c r="L108" i="28"/>
  <c r="T108" i="28" s="1"/>
  <c r="AD108" i="28" s="1"/>
  <c r="L210" i="28"/>
  <c r="L91" i="28"/>
  <c r="T91" i="28" s="1"/>
  <c r="AD91" i="28" s="1"/>
  <c r="L176" i="28"/>
  <c r="T176" i="28" s="1"/>
  <c r="AD176" i="28" s="1"/>
  <c r="L159" i="28"/>
  <c r="L125" i="28"/>
  <c r="L142" i="28"/>
  <c r="K190" i="28"/>
  <c r="S190" i="28" s="1"/>
  <c r="K122" i="28"/>
  <c r="K88" i="28"/>
  <c r="K156" i="28"/>
  <c r="K173" i="28"/>
  <c r="K224" i="28"/>
  <c r="K139" i="28"/>
  <c r="K105" i="28"/>
  <c r="K207" i="28"/>
  <c r="K225" i="28"/>
  <c r="K174" i="28"/>
  <c r="K106" i="28"/>
  <c r="K140" i="28"/>
  <c r="K157" i="28"/>
  <c r="K208" i="28"/>
  <c r="K123" i="28"/>
  <c r="K191" i="28"/>
  <c r="S191" i="28" s="1"/>
  <c r="K89" i="28"/>
  <c r="AC189" i="28"/>
  <c r="AC110" i="28"/>
  <c r="M227" i="28"/>
  <c r="M125" i="28"/>
  <c r="M142" i="28"/>
  <c r="M193" i="28"/>
  <c r="M176" i="28"/>
  <c r="M91" i="28"/>
  <c r="M210" i="28"/>
  <c r="M108" i="28"/>
  <c r="M159" i="28"/>
  <c r="M213" i="28"/>
  <c r="M162" i="28"/>
  <c r="M145" i="28"/>
  <c r="M196" i="28"/>
  <c r="M179" i="28"/>
  <c r="M94" i="28"/>
  <c r="M230" i="28"/>
  <c r="M128" i="28"/>
  <c r="M111" i="28"/>
  <c r="G229" i="28"/>
  <c r="G161" i="28"/>
  <c r="T161" i="28" s="1"/>
  <c r="AD161" i="28" s="1"/>
  <c r="G110" i="28"/>
  <c r="G212" i="28"/>
  <c r="G144" i="28"/>
  <c r="T144" i="28" s="1"/>
  <c r="AD144" i="28" s="1"/>
  <c r="G195" i="28"/>
  <c r="G93" i="28"/>
  <c r="G178" i="28"/>
  <c r="G127" i="28"/>
  <c r="S127" i="28" s="1"/>
  <c r="AC108" i="28"/>
  <c r="Q75" i="28"/>
  <c r="Q73" i="28"/>
  <c r="I225" i="28"/>
  <c r="I157" i="28"/>
  <c r="S157" i="28" s="1"/>
  <c r="I106" i="28"/>
  <c r="I208" i="28"/>
  <c r="S208" i="28" s="1"/>
  <c r="I140" i="28"/>
  <c r="I174" i="28"/>
  <c r="S174" i="28" s="1"/>
  <c r="I123" i="28"/>
  <c r="I191" i="28"/>
  <c r="T191" i="28" s="1"/>
  <c r="AD191" i="28" s="1"/>
  <c r="I89" i="28"/>
  <c r="S89" i="28" s="1"/>
  <c r="H161" i="28"/>
  <c r="H144" i="28"/>
  <c r="S144" i="28" s="1"/>
  <c r="H178" i="28"/>
  <c r="H229" i="28"/>
  <c r="H110" i="28"/>
  <c r="H212" i="28"/>
  <c r="H195" i="28"/>
  <c r="H93" i="28"/>
  <c r="H127" i="28"/>
  <c r="H176" i="28"/>
  <c r="H91" i="28"/>
  <c r="H227" i="28"/>
  <c r="H108" i="28"/>
  <c r="H125" i="28"/>
  <c r="H210" i="28"/>
  <c r="H159" i="28"/>
  <c r="H193" i="28"/>
  <c r="H142" i="28"/>
  <c r="S142" i="28" s="1"/>
  <c r="G226" i="28"/>
  <c r="G141" i="28"/>
  <c r="T141" i="28" s="1"/>
  <c r="AD141" i="28" s="1"/>
  <c r="G192" i="28"/>
  <c r="G124" i="28"/>
  <c r="S124" i="28" s="1"/>
  <c r="G175" i="28"/>
  <c r="G90" i="28"/>
  <c r="G209" i="28"/>
  <c r="G158" i="28"/>
  <c r="T158" i="28" s="1"/>
  <c r="AD158" i="28" s="1"/>
  <c r="G107" i="28"/>
  <c r="G227" i="28"/>
  <c r="G159" i="28"/>
  <c r="T159" i="28" s="1"/>
  <c r="AD159" i="28" s="1"/>
  <c r="G108" i="28"/>
  <c r="G210" i="28"/>
  <c r="G142" i="28"/>
  <c r="T142" i="28" s="1"/>
  <c r="AD142" i="28" s="1"/>
  <c r="G193" i="28"/>
  <c r="G125" i="28"/>
  <c r="S125" i="28" s="1"/>
  <c r="G176" i="28"/>
  <c r="G91" i="28"/>
  <c r="G211" i="28"/>
  <c r="G143" i="28"/>
  <c r="T143" i="28" s="1"/>
  <c r="AD143" i="28" s="1"/>
  <c r="G194" i="28"/>
  <c r="G126" i="28"/>
  <c r="S126" i="28" s="1"/>
  <c r="G177" i="28"/>
  <c r="G92" i="28"/>
  <c r="G228" i="28"/>
  <c r="G160" i="28"/>
  <c r="T160" i="28" s="1"/>
  <c r="AD160" i="28" s="1"/>
  <c r="G109" i="28"/>
  <c r="L211" i="28"/>
  <c r="L160" i="28"/>
  <c r="L194" i="28"/>
  <c r="L126" i="28"/>
  <c r="L143" i="28"/>
  <c r="L92" i="28"/>
  <c r="T92" i="28" s="1"/>
  <c r="AD92" i="28" s="1"/>
  <c r="L228" i="28"/>
  <c r="T228" i="28" s="1"/>
  <c r="AD228" i="28" s="1"/>
  <c r="L177" i="28"/>
  <c r="T177" i="28" s="1"/>
  <c r="AD177" i="28" s="1"/>
  <c r="L109" i="28"/>
  <c r="T109" i="28" s="1"/>
  <c r="AD109" i="28" s="1"/>
  <c r="L161" i="28"/>
  <c r="L229" i="28"/>
  <c r="T229" i="28" s="1"/>
  <c r="AD229" i="28" s="1"/>
  <c r="L127" i="28"/>
  <c r="L144" i="28"/>
  <c r="L212" i="28"/>
  <c r="L178" i="28"/>
  <c r="T178" i="28" s="1"/>
  <c r="AD178" i="28" s="1"/>
  <c r="L93" i="28"/>
  <c r="T93" i="28" s="1"/>
  <c r="AD93" i="28" s="1"/>
  <c r="L195" i="28"/>
  <c r="L110" i="28"/>
  <c r="T110" i="28" s="1"/>
  <c r="AD110" i="28" s="1"/>
  <c r="AC159" i="28"/>
  <c r="K211" i="28"/>
  <c r="K126" i="28"/>
  <c r="K177" i="28"/>
  <c r="K92" i="28"/>
  <c r="K194" i="28"/>
  <c r="S194" i="28" s="1"/>
  <c r="K143" i="28"/>
  <c r="K160" i="28"/>
  <c r="K109" i="28"/>
  <c r="K228" i="28"/>
  <c r="K180" i="28"/>
  <c r="K129" i="28"/>
  <c r="K231" i="28"/>
  <c r="K163" i="28"/>
  <c r="K112" i="28"/>
  <c r="K214" i="28"/>
  <c r="K146" i="28"/>
  <c r="K197" i="28"/>
  <c r="S197" i="28" s="1"/>
  <c r="K95" i="28"/>
  <c r="I173" i="28"/>
  <c r="S173" i="28" s="1"/>
  <c r="I88" i="28"/>
  <c r="S88" i="28" s="1"/>
  <c r="I224" i="28"/>
  <c r="S224" i="28" s="1"/>
  <c r="I156" i="28"/>
  <c r="S156" i="28" s="1"/>
  <c r="I105" i="28"/>
  <c r="I207" i="28"/>
  <c r="S207" i="28" s="1"/>
  <c r="I139" i="28"/>
  <c r="I190" i="28"/>
  <c r="T190" i="28" s="1"/>
  <c r="AD190" i="28" s="1"/>
  <c r="I122" i="28"/>
  <c r="H223" i="28"/>
  <c r="H155" i="28"/>
  <c r="H104" i="28"/>
  <c r="H206" i="28"/>
  <c r="H138" i="28"/>
  <c r="S138" i="28" s="1"/>
  <c r="H172" i="28"/>
  <c r="H121" i="28"/>
  <c r="H189" i="28"/>
  <c r="H87" i="28"/>
  <c r="M207" i="28"/>
  <c r="M139" i="28"/>
  <c r="M190" i="28"/>
  <c r="M122" i="28"/>
  <c r="M105" i="28"/>
  <c r="M224" i="28"/>
  <c r="M173" i="28"/>
  <c r="M88" i="28"/>
  <c r="M156" i="28"/>
  <c r="M214" i="28"/>
  <c r="M163" i="28"/>
  <c r="M180" i="28"/>
  <c r="M95" i="28"/>
  <c r="M231" i="28"/>
  <c r="M146" i="28"/>
  <c r="M112" i="28"/>
  <c r="M197" i="28"/>
  <c r="M129" i="28"/>
  <c r="G230" i="28"/>
  <c r="G145" i="28"/>
  <c r="T145" i="28" s="1"/>
  <c r="AD145" i="28" s="1"/>
  <c r="G111" i="28"/>
  <c r="G213" i="28"/>
  <c r="G128" i="28"/>
  <c r="S128" i="28" s="1"/>
  <c r="G196" i="28"/>
  <c r="G162" i="28"/>
  <c r="T162" i="28" s="1"/>
  <c r="AD162" i="28" s="1"/>
  <c r="G179" i="28"/>
  <c r="G94" i="28"/>
  <c r="AC105" i="28"/>
  <c r="I197" i="28"/>
  <c r="T197" i="28" s="1"/>
  <c r="AD197" i="28" s="1"/>
  <c r="I129" i="28"/>
  <c r="I146" i="28"/>
  <c r="I180" i="28"/>
  <c r="S180" i="28" s="1"/>
  <c r="I95" i="28"/>
  <c r="S95" i="28" s="1"/>
  <c r="I231" i="28"/>
  <c r="S231" i="28" s="1"/>
  <c r="I163" i="28"/>
  <c r="S163" i="28" s="1"/>
  <c r="I112" i="28"/>
  <c r="I214" i="28"/>
  <c r="S214" i="28" s="1"/>
  <c r="H156" i="28"/>
  <c r="H122" i="28"/>
  <c r="H224" i="28"/>
  <c r="H105" i="28"/>
  <c r="H173" i="28"/>
  <c r="H207" i="28"/>
  <c r="H139" i="28"/>
  <c r="S139" i="28" s="1"/>
  <c r="H190" i="28"/>
  <c r="H88" i="28"/>
  <c r="H214" i="28"/>
  <c r="H129" i="28"/>
  <c r="H95" i="28"/>
  <c r="H112" i="28"/>
  <c r="H180" i="28"/>
  <c r="H231" i="28"/>
  <c r="H163" i="28"/>
  <c r="H146" i="28"/>
  <c r="S146" i="28" s="1"/>
  <c r="H197" i="28"/>
  <c r="AC93" i="28"/>
  <c r="L226" i="28"/>
  <c r="T226" i="28" s="1"/>
  <c r="AD226" i="28" s="1"/>
  <c r="L192" i="28"/>
  <c r="L124" i="28"/>
  <c r="L90" i="28"/>
  <c r="T90" i="28" s="1"/>
  <c r="AD90" i="28" s="1"/>
  <c r="L175" i="28"/>
  <c r="T175" i="28" s="1"/>
  <c r="AD175" i="28" s="1"/>
  <c r="L209" i="28"/>
  <c r="L158" i="28"/>
  <c r="L141" i="28"/>
  <c r="L107" i="28"/>
  <c r="T107" i="28" s="1"/>
  <c r="AD107" i="28" s="1"/>
  <c r="AC106" i="28"/>
  <c r="L224" i="28"/>
  <c r="T224" i="28" s="1"/>
  <c r="AD224" i="28" s="1"/>
  <c r="L173" i="28"/>
  <c r="T173" i="28" s="1"/>
  <c r="AD173" i="28" s="1"/>
  <c r="L105" i="28"/>
  <c r="T105" i="28" s="1"/>
  <c r="AD105" i="28" s="1"/>
  <c r="L190" i="28"/>
  <c r="L207" i="28"/>
  <c r="L139" i="28"/>
  <c r="L88" i="28"/>
  <c r="T88" i="28" s="1"/>
  <c r="AD88" i="28" s="1"/>
  <c r="L156" i="28"/>
  <c r="L122" i="28"/>
  <c r="L213" i="28"/>
  <c r="L230" i="28"/>
  <c r="T230" i="28" s="1"/>
  <c r="AD230" i="28" s="1"/>
  <c r="L196" i="28"/>
  <c r="L162" i="28"/>
  <c r="L128" i="28"/>
  <c r="L111" i="28"/>
  <c r="T111" i="28" s="1"/>
  <c r="AD111" i="28" s="1"/>
  <c r="L145" i="28"/>
  <c r="L179" i="28"/>
  <c r="T179" i="28" s="1"/>
  <c r="AD179" i="28" s="1"/>
  <c r="L94" i="28"/>
  <c r="T94" i="28" s="1"/>
  <c r="AD94" i="28" s="1"/>
  <c r="L129" i="28"/>
  <c r="L180" i="28"/>
  <c r="T180" i="28" s="1"/>
  <c r="AD180" i="28" s="1"/>
  <c r="L231" i="28"/>
  <c r="T231" i="28" s="1"/>
  <c r="AD231" i="28" s="1"/>
  <c r="L197" i="28"/>
  <c r="L146" i="28"/>
  <c r="L112" i="28"/>
  <c r="T112" i="28" s="1"/>
  <c r="AD112" i="28" s="1"/>
  <c r="L214" i="28"/>
  <c r="L163" i="28"/>
  <c r="L95" i="28"/>
  <c r="T95" i="28" s="1"/>
  <c r="AD95" i="28" s="1"/>
  <c r="AC91" i="28"/>
  <c r="K227" i="28"/>
  <c r="K159" i="28"/>
  <c r="K108" i="28"/>
  <c r="K210" i="28"/>
  <c r="K142" i="28"/>
  <c r="K193" i="28"/>
  <c r="S193" i="28" s="1"/>
  <c r="K125" i="28"/>
  <c r="K176" i="28"/>
  <c r="K91" i="28"/>
  <c r="K192" i="28"/>
  <c r="S192" i="28" s="1"/>
  <c r="K124" i="28"/>
  <c r="K175" i="28"/>
  <c r="K141" i="28"/>
  <c r="K90" i="28"/>
  <c r="K226" i="28"/>
  <c r="K158" i="28"/>
  <c r="K107" i="28"/>
  <c r="K209" i="28"/>
  <c r="I196" i="28"/>
  <c r="T196" i="28" s="1"/>
  <c r="AD196" i="28" s="1"/>
  <c r="I94" i="28"/>
  <c r="S94" i="28" s="1"/>
  <c r="I179" i="28"/>
  <c r="S179" i="28" s="1"/>
  <c r="I145" i="28"/>
  <c r="I230" i="28"/>
  <c r="S230" i="28" s="1"/>
  <c r="I162" i="28"/>
  <c r="S162" i="28" s="1"/>
  <c r="I111" i="28"/>
  <c r="I213" i="28"/>
  <c r="S213" i="28" s="1"/>
  <c r="I128" i="28"/>
  <c r="G223" i="28"/>
  <c r="G155" i="28"/>
  <c r="T155" i="28" s="1"/>
  <c r="AD155" i="28" s="1"/>
  <c r="G104" i="28"/>
  <c r="G206" i="28"/>
  <c r="G121" i="28"/>
  <c r="S121" i="28" s="1"/>
  <c r="G189" i="28"/>
  <c r="G87" i="28"/>
  <c r="G172" i="28"/>
  <c r="G138" i="28"/>
  <c r="T138" i="28" s="1"/>
  <c r="AD138" i="28" s="1"/>
  <c r="M191" i="28"/>
  <c r="M157" i="28"/>
  <c r="M225" i="28"/>
  <c r="M106" i="28"/>
  <c r="M123" i="28"/>
  <c r="M140" i="28"/>
  <c r="M208" i="28"/>
  <c r="M89" i="28"/>
  <c r="M174" i="28"/>
  <c r="M158" i="28"/>
  <c r="M175" i="28"/>
  <c r="M209" i="28"/>
  <c r="M107" i="28"/>
  <c r="M90" i="28"/>
  <c r="M141" i="28"/>
  <c r="M192" i="28"/>
  <c r="M226" i="28"/>
  <c r="M124" i="28"/>
  <c r="G157" i="28"/>
  <c r="T157" i="28" s="1"/>
  <c r="AD157" i="28" s="1"/>
  <c r="G89" i="28"/>
  <c r="G225" i="28"/>
  <c r="G174" i="28"/>
  <c r="G106" i="28"/>
  <c r="G208" i="28"/>
  <c r="G140" i="28"/>
  <c r="T140" i="28" s="1"/>
  <c r="AD140" i="28" s="1"/>
  <c r="G191" i="28"/>
  <c r="G123" i="28"/>
  <c r="S123" i="28" s="1"/>
  <c r="I206" i="28"/>
  <c r="S206" i="28" s="1"/>
  <c r="I138" i="28"/>
  <c r="I121" i="28"/>
  <c r="I223" i="28"/>
  <c r="S223" i="28" s="1"/>
  <c r="I189" i="28"/>
  <c r="T189" i="28" s="1"/>
  <c r="AD189" i="28" s="1"/>
  <c r="I172" i="28"/>
  <c r="S172" i="28" s="1"/>
  <c r="I155" i="28"/>
  <c r="S155" i="28" s="1"/>
  <c r="I87" i="28"/>
  <c r="S87" i="28" s="1"/>
  <c r="I104" i="28"/>
  <c r="AC112" i="28"/>
  <c r="AG112" i="28" s="1"/>
  <c r="Q71" i="28"/>
  <c r="I192" i="28"/>
  <c r="T192" i="28" s="1"/>
  <c r="AD192" i="28" s="1"/>
  <c r="I90" i="28"/>
  <c r="S90" i="28" s="1"/>
  <c r="I158" i="28"/>
  <c r="S158" i="28" s="1"/>
  <c r="I175" i="28"/>
  <c r="S175" i="28" s="1"/>
  <c r="I226" i="28"/>
  <c r="S226" i="28" s="1"/>
  <c r="I141" i="28"/>
  <c r="I107" i="28"/>
  <c r="I209" i="28"/>
  <c r="S209" i="28" s="1"/>
  <c r="I124" i="28"/>
  <c r="H225" i="28"/>
  <c r="H140" i="28"/>
  <c r="S140" i="28" s="1"/>
  <c r="H106" i="28"/>
  <c r="H208" i="28"/>
  <c r="H157" i="28"/>
  <c r="H191" i="28"/>
  <c r="H123" i="28"/>
  <c r="H89" i="28"/>
  <c r="H174" i="28"/>
  <c r="H175" i="28"/>
  <c r="H90" i="28"/>
  <c r="H226" i="28"/>
  <c r="H158" i="28"/>
  <c r="H107" i="28"/>
  <c r="H209" i="28"/>
  <c r="H141" i="28"/>
  <c r="S141" i="28" s="1"/>
  <c r="H192" i="28"/>
  <c r="H124" i="28"/>
  <c r="AC178" i="28"/>
  <c r="AC212" i="28"/>
  <c r="AG212" i="28" s="1"/>
  <c r="W212" i="28"/>
  <c r="K195" i="28"/>
  <c r="S195" i="28" s="1"/>
  <c r="K161" i="28"/>
  <c r="K144" i="28"/>
  <c r="K93" i="28"/>
  <c r="K229" i="28"/>
  <c r="K178" i="28"/>
  <c r="K110" i="28"/>
  <c r="K212" i="28"/>
  <c r="K127" i="28"/>
  <c r="L174" i="28"/>
  <c r="T174" i="28" s="1"/>
  <c r="AD174" i="28" s="1"/>
  <c r="L89" i="28"/>
  <c r="T89" i="28" s="1"/>
  <c r="AD89" i="28" s="1"/>
  <c r="L225" i="28"/>
  <c r="T225" i="28" s="1"/>
  <c r="L157" i="28"/>
  <c r="L106" i="28"/>
  <c r="T106" i="28" s="1"/>
  <c r="AD106" i="28" s="1"/>
  <c r="L208" i="28"/>
  <c r="L140" i="28"/>
  <c r="L191" i="28"/>
  <c r="L123" i="28"/>
  <c r="AC176" i="28"/>
  <c r="W210" i="28"/>
  <c r="K230" i="28"/>
  <c r="K162" i="28"/>
  <c r="K111" i="28"/>
  <c r="K213" i="28"/>
  <c r="K145" i="28"/>
  <c r="K196" i="28"/>
  <c r="S196" i="28" s="1"/>
  <c r="K128" i="28"/>
  <c r="K179" i="28"/>
  <c r="K94" i="28"/>
  <c r="J143" i="28"/>
  <c r="AC107" i="28"/>
  <c r="M194" i="28"/>
  <c r="M126" i="28"/>
  <c r="M177" i="28"/>
  <c r="M92" i="28"/>
  <c r="M228" i="28"/>
  <c r="M160" i="28"/>
  <c r="M109" i="28"/>
  <c r="M211" i="28"/>
  <c r="M143" i="28"/>
  <c r="M229" i="28"/>
  <c r="M161" i="28"/>
  <c r="M110" i="28"/>
  <c r="M93" i="28"/>
  <c r="M212" i="28"/>
  <c r="M178" i="28"/>
  <c r="M195" i="28"/>
  <c r="M127" i="28"/>
  <c r="M144" i="28"/>
  <c r="J191" i="28"/>
  <c r="J123" i="28"/>
  <c r="J174" i="28"/>
  <c r="J89" i="28"/>
  <c r="J225" i="28"/>
  <c r="J140" i="28"/>
  <c r="J106" i="28"/>
  <c r="J208" i="28"/>
  <c r="J157" i="28"/>
  <c r="J145" i="28"/>
  <c r="J111" i="28"/>
  <c r="I177" i="28"/>
  <c r="S177" i="28" s="1"/>
  <c r="I92" i="28"/>
  <c r="S92" i="28" s="1"/>
  <c r="I228" i="28"/>
  <c r="S228" i="28" s="1"/>
  <c r="I160" i="28"/>
  <c r="S160" i="28" s="1"/>
  <c r="I109" i="28"/>
  <c r="I194" i="28"/>
  <c r="T194" i="28" s="1"/>
  <c r="AD194" i="28" s="1"/>
  <c r="I211" i="28"/>
  <c r="S211" i="28" s="1"/>
  <c r="I126" i="28"/>
  <c r="I143" i="28"/>
  <c r="AC109" i="28"/>
  <c r="H196" i="28"/>
  <c r="H94" i="28"/>
  <c r="H179" i="28"/>
  <c r="H128" i="28"/>
  <c r="H230" i="28"/>
  <c r="H162" i="28"/>
  <c r="H111" i="28"/>
  <c r="H213" i="28"/>
  <c r="H145" i="28"/>
  <c r="S145" i="28" s="1"/>
  <c r="H177" i="28"/>
  <c r="H160" i="28"/>
  <c r="H109" i="28"/>
  <c r="H194" i="28"/>
  <c r="H92" i="28"/>
  <c r="H211" i="28"/>
  <c r="H228" i="28"/>
  <c r="H143" i="28"/>
  <c r="S143" i="28" s="1"/>
  <c r="H126" i="28"/>
  <c r="G214" i="28"/>
  <c r="G146" i="28"/>
  <c r="T146" i="28" s="1"/>
  <c r="AD146" i="28" s="1"/>
  <c r="G197" i="28"/>
  <c r="G129" i="28"/>
  <c r="S129" i="28" s="1"/>
  <c r="G180" i="28"/>
  <c r="G95" i="28"/>
  <c r="G231" i="28"/>
  <c r="G163" i="28"/>
  <c r="T163" i="28" s="1"/>
  <c r="AD163" i="28" s="1"/>
  <c r="G112" i="28"/>
  <c r="AC111" i="28"/>
  <c r="AC161" i="28"/>
  <c r="K5" i="14"/>
  <c r="Q5" i="27"/>
  <c r="K25" i="14"/>
  <c r="J6" i="14"/>
  <c r="J207" i="28" l="1"/>
  <c r="AC215" i="28"/>
  <c r="AG215" i="28" s="1"/>
  <c r="J98" i="28"/>
  <c r="J166" i="28"/>
  <c r="J105" i="28"/>
  <c r="P105" i="28" s="1"/>
  <c r="J200" i="28"/>
  <c r="J115" i="28"/>
  <c r="P115" i="28" s="1"/>
  <c r="J179" i="28"/>
  <c r="W149" i="28"/>
  <c r="J162" i="28"/>
  <c r="J196" i="28"/>
  <c r="J173" i="28"/>
  <c r="Q78" i="28"/>
  <c r="AG149" i="28"/>
  <c r="J128" i="28"/>
  <c r="J230" i="28"/>
  <c r="J127" i="28"/>
  <c r="J213" i="28"/>
  <c r="W98" i="28"/>
  <c r="J144" i="28"/>
  <c r="J122" i="28"/>
  <c r="J156" i="28"/>
  <c r="AG110" i="28"/>
  <c r="AG166" i="28"/>
  <c r="AC122" i="28"/>
  <c r="AG122" i="28" s="1"/>
  <c r="J190" i="28"/>
  <c r="J224" i="28"/>
  <c r="W234" i="28"/>
  <c r="J139" i="28"/>
  <c r="J88" i="28"/>
  <c r="J7" i="14"/>
  <c r="J8" i="14" s="1"/>
  <c r="AG147" i="28"/>
  <c r="Q82" i="28"/>
  <c r="W166" i="28"/>
  <c r="J217" i="28"/>
  <c r="J132" i="28"/>
  <c r="W183" i="28"/>
  <c r="J194" i="28"/>
  <c r="J149" i="28"/>
  <c r="AG183" i="28"/>
  <c r="W147" i="28"/>
  <c r="W91" i="28"/>
  <c r="W161" i="28"/>
  <c r="W181" i="28"/>
  <c r="AG181" i="28"/>
  <c r="W178" i="28"/>
  <c r="W111" i="28"/>
  <c r="AG109" i="28"/>
  <c r="AC164" i="28"/>
  <c r="AG164" i="28" s="1"/>
  <c r="W130" i="28"/>
  <c r="AG161" i="28"/>
  <c r="W107" i="28"/>
  <c r="W227" i="28"/>
  <c r="AG91" i="28"/>
  <c r="W113" i="28"/>
  <c r="W109" i="28"/>
  <c r="AG227" i="28"/>
  <c r="AG105" i="28"/>
  <c r="AG159" i="28"/>
  <c r="AC232" i="28"/>
  <c r="AG232" i="28" s="1"/>
  <c r="J198" i="28"/>
  <c r="Q76" i="28"/>
  <c r="J229" i="28"/>
  <c r="J178" i="28"/>
  <c r="J109" i="28"/>
  <c r="P109" i="28" s="1"/>
  <c r="J177" i="28"/>
  <c r="J211" i="28"/>
  <c r="J160" i="28"/>
  <c r="AG176" i="28"/>
  <c r="W176" i="28"/>
  <c r="Q77" i="28"/>
  <c r="J93" i="28"/>
  <c r="J195" i="28"/>
  <c r="J92" i="28"/>
  <c r="J110" i="28"/>
  <c r="P110" i="28" s="1"/>
  <c r="J161" i="28"/>
  <c r="J228" i="28"/>
  <c r="W112" i="28"/>
  <c r="J232" i="28"/>
  <c r="Q80" i="28"/>
  <c r="AG113" i="28"/>
  <c r="J96" i="28"/>
  <c r="J147" i="28"/>
  <c r="J113" i="28"/>
  <c r="P113" i="28" s="1"/>
  <c r="AC200" i="28"/>
  <c r="AG200" i="28" s="1"/>
  <c r="W200" i="28"/>
  <c r="W93" i="28"/>
  <c r="J181" i="28"/>
  <c r="J215" i="28"/>
  <c r="AG111" i="28"/>
  <c r="AG93" i="28"/>
  <c r="J130" i="28"/>
  <c r="AC165" i="28"/>
  <c r="AG165" i="28" s="1"/>
  <c r="W165" i="28"/>
  <c r="W199" i="28"/>
  <c r="AC233" i="28"/>
  <c r="AG233" i="28" s="1"/>
  <c r="W233" i="28"/>
  <c r="J114" i="28"/>
  <c r="J165" i="28"/>
  <c r="J97" i="28"/>
  <c r="J233" i="28"/>
  <c r="J182" i="28"/>
  <c r="J216" i="28"/>
  <c r="J148" i="28"/>
  <c r="J199" i="28"/>
  <c r="J131" i="28"/>
  <c r="AG199" i="28"/>
  <c r="AC131" i="28"/>
  <c r="AG131" i="28" s="1"/>
  <c r="W131" i="28"/>
  <c r="P114" i="28"/>
  <c r="AC97" i="28"/>
  <c r="AG97" i="28" s="1"/>
  <c r="W97" i="28"/>
  <c r="Q81" i="28"/>
  <c r="W114" i="28"/>
  <c r="AC182" i="28"/>
  <c r="AG182" i="28" s="1"/>
  <c r="W182" i="28"/>
  <c r="AC216" i="28"/>
  <c r="AG216" i="28" s="1"/>
  <c r="W216" i="28"/>
  <c r="AC148" i="28"/>
  <c r="AG148" i="28" s="1"/>
  <c r="W148" i="28"/>
  <c r="AG114" i="28"/>
  <c r="W159" i="28"/>
  <c r="AG178" i="28"/>
  <c r="W108" i="28"/>
  <c r="AC198" i="28"/>
  <c r="AG198" i="28" s="1"/>
  <c r="W198" i="28"/>
  <c r="AC196" i="28"/>
  <c r="AG196" i="28" s="1"/>
  <c r="W196" i="28"/>
  <c r="AC140" i="28"/>
  <c r="AG140" i="28" s="1"/>
  <c r="W140" i="28"/>
  <c r="AC158" i="28"/>
  <c r="AG158" i="28" s="1"/>
  <c r="W158" i="28"/>
  <c r="AC155" i="28"/>
  <c r="AG155" i="28" s="1"/>
  <c r="W155" i="28"/>
  <c r="AC213" i="28"/>
  <c r="AG213" i="28" s="1"/>
  <c r="W213" i="28"/>
  <c r="W192" i="28"/>
  <c r="AC192" i="28"/>
  <c r="AG192" i="28" s="1"/>
  <c r="AC193" i="28"/>
  <c r="AG193" i="28" s="1"/>
  <c r="W193" i="28"/>
  <c r="AG106" i="28"/>
  <c r="AC139" i="28"/>
  <c r="AG139" i="28" s="1"/>
  <c r="W139" i="28"/>
  <c r="AC180" i="28"/>
  <c r="AG180" i="28" s="1"/>
  <c r="W180" i="28"/>
  <c r="W105" i="28"/>
  <c r="AC173" i="28"/>
  <c r="AG173" i="28" s="1"/>
  <c r="W173" i="28"/>
  <c r="AC126" i="28"/>
  <c r="AG126" i="28" s="1"/>
  <c r="W126" i="28"/>
  <c r="W229" i="28"/>
  <c r="W174" i="28"/>
  <c r="AC174" i="28"/>
  <c r="AG174" i="28" s="1"/>
  <c r="AC157" i="28"/>
  <c r="AG157" i="28" s="1"/>
  <c r="W157" i="28"/>
  <c r="J231" i="28"/>
  <c r="J146" i="28"/>
  <c r="J197" i="28"/>
  <c r="J95" i="28"/>
  <c r="J180" i="28"/>
  <c r="J129" i="28"/>
  <c r="J214" i="28"/>
  <c r="J163" i="28"/>
  <c r="J112" i="28"/>
  <c r="P112" i="28" s="1"/>
  <c r="W127" i="28"/>
  <c r="AC127" i="28"/>
  <c r="AG127" i="28" s="1"/>
  <c r="W191" i="28"/>
  <c r="AC191" i="28"/>
  <c r="AG191" i="28" s="1"/>
  <c r="W190" i="28"/>
  <c r="AC190" i="28"/>
  <c r="AG190" i="28" s="1"/>
  <c r="AD104" i="28"/>
  <c r="AG104" i="28" s="1"/>
  <c r="W104" i="28"/>
  <c r="AC92" i="28"/>
  <c r="AG92" i="28" s="1"/>
  <c r="W92" i="28"/>
  <c r="AC160" i="28"/>
  <c r="AG160" i="28" s="1"/>
  <c r="W160" i="28"/>
  <c r="AD225" i="28"/>
  <c r="AG225" i="28" s="1"/>
  <c r="W225" i="28"/>
  <c r="AC129" i="28"/>
  <c r="AG129" i="28" s="1"/>
  <c r="W129" i="28"/>
  <c r="AC211" i="28"/>
  <c r="AG211" i="28" s="1"/>
  <c r="W211" i="28"/>
  <c r="AC228" i="28"/>
  <c r="AG228" i="28" s="1"/>
  <c r="W228" i="28"/>
  <c r="W90" i="28"/>
  <c r="AC90" i="28"/>
  <c r="AG90" i="28" s="1"/>
  <c r="AC172" i="28"/>
  <c r="AG172" i="28" s="1"/>
  <c r="W172" i="28"/>
  <c r="AC121" i="28"/>
  <c r="AG121" i="28" s="1"/>
  <c r="W121" i="28"/>
  <c r="AC179" i="28"/>
  <c r="AG179" i="28" s="1"/>
  <c r="W179" i="28"/>
  <c r="AC163" i="28"/>
  <c r="AG163" i="28" s="1"/>
  <c r="W163" i="28"/>
  <c r="P111" i="28"/>
  <c r="AC156" i="28"/>
  <c r="AG156" i="28" s="1"/>
  <c r="W156" i="28"/>
  <c r="AC89" i="28"/>
  <c r="AG89" i="28" s="1"/>
  <c r="W89" i="28"/>
  <c r="J209" i="28"/>
  <c r="J175" i="28"/>
  <c r="J158" i="28"/>
  <c r="J124" i="28"/>
  <c r="J141" i="28"/>
  <c r="J90" i="28"/>
  <c r="J226" i="28"/>
  <c r="J192" i="28"/>
  <c r="J107" i="28"/>
  <c r="P107" i="28" s="1"/>
  <c r="W189" i="28"/>
  <c r="AC141" i="28"/>
  <c r="AG141" i="28" s="1"/>
  <c r="W141" i="28"/>
  <c r="AC226" i="28"/>
  <c r="AG226" i="28" s="1"/>
  <c r="W226" i="28"/>
  <c r="W123" i="28"/>
  <c r="AC123" i="28"/>
  <c r="AG123" i="28" s="1"/>
  <c r="AC162" i="28"/>
  <c r="AG162" i="28" s="1"/>
  <c r="W162" i="28"/>
  <c r="AG107" i="28"/>
  <c r="AC146" i="28"/>
  <c r="AG146" i="28" s="1"/>
  <c r="W146" i="28"/>
  <c r="AC231" i="28"/>
  <c r="AG231" i="28" s="1"/>
  <c r="W231" i="28"/>
  <c r="W224" i="28"/>
  <c r="AC224" i="28"/>
  <c r="AG224" i="28" s="1"/>
  <c r="AC197" i="28"/>
  <c r="AG197" i="28" s="1"/>
  <c r="W197" i="28"/>
  <c r="AC194" i="28"/>
  <c r="AG194" i="28" s="1"/>
  <c r="W194" i="28"/>
  <c r="AC124" i="28"/>
  <c r="AG124" i="28" s="1"/>
  <c r="W124" i="28"/>
  <c r="AC208" i="28"/>
  <c r="AG208" i="28" s="1"/>
  <c r="W208" i="28"/>
  <c r="AG189" i="28"/>
  <c r="AC206" i="28"/>
  <c r="AG206" i="28" s="1"/>
  <c r="W206" i="28"/>
  <c r="P106" i="28"/>
  <c r="AC94" i="28"/>
  <c r="AG94" i="28" s="1"/>
  <c r="W94" i="28"/>
  <c r="AC143" i="28"/>
  <c r="AG143" i="28" s="1"/>
  <c r="W143" i="28"/>
  <c r="AC145" i="28"/>
  <c r="AG145" i="28" s="1"/>
  <c r="W145" i="28"/>
  <c r="AC177" i="28"/>
  <c r="AG177" i="28" s="1"/>
  <c r="W177" i="28"/>
  <c r="AC195" i="28"/>
  <c r="AG195" i="28" s="1"/>
  <c r="W195" i="28"/>
  <c r="AC209" i="28"/>
  <c r="AG209" i="28" s="1"/>
  <c r="W209" i="28"/>
  <c r="AC175" i="28"/>
  <c r="AG175" i="28" s="1"/>
  <c r="W175" i="28"/>
  <c r="J189" i="28"/>
  <c r="J121" i="28"/>
  <c r="J172" i="28"/>
  <c r="J87" i="28"/>
  <c r="J223" i="28"/>
  <c r="J138" i="28"/>
  <c r="J104" i="28"/>
  <c r="P104" i="28" s="1"/>
  <c r="J206" i="28"/>
  <c r="J155" i="28"/>
  <c r="AC87" i="28"/>
  <c r="AG87" i="28" s="1"/>
  <c r="W87" i="28"/>
  <c r="W223" i="28"/>
  <c r="AC223" i="28"/>
  <c r="AG223" i="28" s="1"/>
  <c r="AC230" i="28"/>
  <c r="AG230" i="28" s="1"/>
  <c r="W230" i="28"/>
  <c r="W106" i="28"/>
  <c r="W214" i="28"/>
  <c r="AC214" i="28"/>
  <c r="AG214" i="28" s="1"/>
  <c r="W95" i="28"/>
  <c r="AC95" i="28"/>
  <c r="AG95" i="28" s="1"/>
  <c r="AC128" i="28"/>
  <c r="AG128" i="28" s="1"/>
  <c r="W128" i="28"/>
  <c r="AC138" i="28"/>
  <c r="AG138" i="28" s="1"/>
  <c r="W138" i="28"/>
  <c r="AC207" i="28"/>
  <c r="AG207" i="28" s="1"/>
  <c r="W207" i="28"/>
  <c r="AC88" i="28"/>
  <c r="AG88" i="28" s="1"/>
  <c r="W88" i="28"/>
  <c r="W125" i="28"/>
  <c r="AC125" i="28"/>
  <c r="AG125" i="28" s="1"/>
  <c r="AG229" i="28"/>
  <c r="AC142" i="28"/>
  <c r="AG142" i="28" s="1"/>
  <c r="W142" i="28"/>
  <c r="AC144" i="28"/>
  <c r="AG144" i="28" s="1"/>
  <c r="W144" i="28"/>
  <c r="J210" i="28"/>
  <c r="J125" i="28"/>
  <c r="J193" i="28"/>
  <c r="J91" i="28"/>
  <c r="J176" i="28"/>
  <c r="J142" i="28"/>
  <c r="J227" i="28"/>
  <c r="J159" i="28"/>
  <c r="J108" i="28"/>
  <c r="P108" i="28" s="1"/>
  <c r="W110" i="28"/>
  <c r="AG108" i="28"/>
  <c r="K6" i="14"/>
  <c r="Q6" i="27"/>
  <c r="K26" i="14"/>
  <c r="R71" i="28" l="1"/>
  <c r="R78" i="28"/>
  <c r="J9" i="14"/>
  <c r="J10" i="14" s="1"/>
  <c r="R72" i="28"/>
  <c r="R75" i="28"/>
  <c r="AH108" i="28"/>
  <c r="AH88" i="28"/>
  <c r="AH175" i="28"/>
  <c r="R80" i="28"/>
  <c r="R76" i="28"/>
  <c r="X98" i="28"/>
  <c r="R74" i="28"/>
  <c r="R77" i="28"/>
  <c r="R73" i="28"/>
  <c r="R79" i="28"/>
  <c r="R81" i="28"/>
  <c r="X149" i="28"/>
  <c r="X234" i="28"/>
  <c r="X217" i="28"/>
  <c r="X183" i="28"/>
  <c r="AH149" i="28"/>
  <c r="AH217" i="28"/>
  <c r="AH183" i="28"/>
  <c r="X115" i="28"/>
  <c r="X166" i="28"/>
  <c r="AH98" i="28"/>
  <c r="X132" i="28"/>
  <c r="AH115" i="28"/>
  <c r="AH166" i="28"/>
  <c r="AH234" i="28"/>
  <c r="AH132" i="28"/>
  <c r="X200" i="28"/>
  <c r="AH200" i="28"/>
  <c r="R82" i="28"/>
  <c r="X130" i="28"/>
  <c r="AH113" i="28"/>
  <c r="AH164" i="28"/>
  <c r="AH148" i="28"/>
  <c r="AH182" i="28"/>
  <c r="AH97" i="28"/>
  <c r="AH199" i="28"/>
  <c r="X199" i="28"/>
  <c r="AH96" i="28"/>
  <c r="AH232" i="28"/>
  <c r="AH130" i="28"/>
  <c r="X216" i="28"/>
  <c r="X114" i="28"/>
  <c r="X165" i="28"/>
  <c r="X147" i="28"/>
  <c r="X232" i="28"/>
  <c r="X215" i="28"/>
  <c r="X181" i="28"/>
  <c r="AH114" i="28"/>
  <c r="AH216" i="28"/>
  <c r="X131" i="28"/>
  <c r="X233" i="28"/>
  <c r="AH165" i="28"/>
  <c r="AH147" i="28"/>
  <c r="X96" i="28"/>
  <c r="AH215" i="28"/>
  <c r="AH181" i="28"/>
  <c r="X113" i="28"/>
  <c r="X164" i="28"/>
  <c r="X148" i="28"/>
  <c r="X182" i="28"/>
  <c r="X97" i="28"/>
  <c r="AH131" i="28"/>
  <c r="AH233" i="28"/>
  <c r="X198" i="28"/>
  <c r="AH198" i="28"/>
  <c r="X128" i="28"/>
  <c r="X207" i="28"/>
  <c r="X159" i="28"/>
  <c r="AH178" i="28"/>
  <c r="AH214" i="28"/>
  <c r="X175" i="28"/>
  <c r="X195" i="28"/>
  <c r="X144" i="28"/>
  <c r="AH229" i="28"/>
  <c r="AH128" i="28"/>
  <c r="AH195" i="28"/>
  <c r="AH145" i="28"/>
  <c r="AH162" i="28"/>
  <c r="X178" i="28"/>
  <c r="X156" i="28"/>
  <c r="AH122" i="28"/>
  <c r="X106" i="28"/>
  <c r="X109" i="28"/>
  <c r="X210" i="28"/>
  <c r="X95" i="28"/>
  <c r="X230" i="28"/>
  <c r="AH144" i="28"/>
  <c r="AH209" i="28"/>
  <c r="X214" i="28"/>
  <c r="X223" i="28"/>
  <c r="X177" i="28"/>
  <c r="X143" i="28"/>
  <c r="X94" i="28"/>
  <c r="AH206" i="28"/>
  <c r="X124" i="28"/>
  <c r="X194" i="28"/>
  <c r="AH224" i="28"/>
  <c r="X231" i="28"/>
  <c r="AH107" i="28"/>
  <c r="X123" i="28"/>
  <c r="AH141" i="28"/>
  <c r="AH89" i="28"/>
  <c r="AH156" i="28"/>
  <c r="X174" i="28"/>
  <c r="X179" i="28"/>
  <c r="X122" i="28"/>
  <c r="AH90" i="28"/>
  <c r="AH210" i="28"/>
  <c r="AH211" i="28"/>
  <c r="AH129" i="28"/>
  <c r="X160" i="28"/>
  <c r="AH92" i="28"/>
  <c r="AH104" i="28"/>
  <c r="X191" i="28"/>
  <c r="AH126" i="28"/>
  <c r="X139" i="28"/>
  <c r="AH106" i="28"/>
  <c r="AH192" i="28"/>
  <c r="X158" i="28"/>
  <c r="X212" i="28"/>
  <c r="AH223" i="28"/>
  <c r="AH207" i="28"/>
  <c r="X110" i="28"/>
  <c r="X142" i="28"/>
  <c r="AH125" i="28"/>
  <c r="X88" i="28"/>
  <c r="X138" i="28"/>
  <c r="AH95" i="28"/>
  <c r="X93" i="28"/>
  <c r="AH230" i="28"/>
  <c r="X87" i="28"/>
  <c r="AH176" i="28"/>
  <c r="AH177" i="28"/>
  <c r="AH94" i="28"/>
  <c r="AH189" i="28"/>
  <c r="X208" i="28"/>
  <c r="AH124" i="28"/>
  <c r="AH194" i="28"/>
  <c r="X224" i="28"/>
  <c r="AH231" i="28"/>
  <c r="X162" i="28"/>
  <c r="X226" i="28"/>
  <c r="X189" i="28"/>
  <c r="AH179" i="28"/>
  <c r="X172" i="28"/>
  <c r="X90" i="28"/>
  <c r="X228" i="28"/>
  <c r="AH161" i="28"/>
  <c r="AH160" i="28"/>
  <c r="AH109" i="28"/>
  <c r="AH190" i="28"/>
  <c r="X157" i="28"/>
  <c r="X229" i="28"/>
  <c r="AH159" i="28"/>
  <c r="X105" i="28"/>
  <c r="AH139" i="28"/>
  <c r="AH105" i="28"/>
  <c r="X192" i="28"/>
  <c r="X155" i="28"/>
  <c r="AH158" i="28"/>
  <c r="X227" i="28"/>
  <c r="X176" i="28"/>
  <c r="AH142" i="28"/>
  <c r="X125" i="28"/>
  <c r="AH138" i="28"/>
  <c r="X91" i="28"/>
  <c r="AH87" i="28"/>
  <c r="X209" i="28"/>
  <c r="X145" i="28"/>
  <c r="AH111" i="28"/>
  <c r="AH208" i="28"/>
  <c r="X197" i="28"/>
  <c r="X146" i="28"/>
  <c r="AH226" i="28"/>
  <c r="AH110" i="28"/>
  <c r="X163" i="28"/>
  <c r="X121" i="28"/>
  <c r="AH172" i="28"/>
  <c r="AH212" i="28"/>
  <c r="AH228" i="28"/>
  <c r="X225" i="28"/>
  <c r="X161" i="28"/>
  <c r="X111" i="28"/>
  <c r="X190" i="28"/>
  <c r="AH127" i="28"/>
  <c r="AH157" i="28"/>
  <c r="X173" i="28"/>
  <c r="X180" i="28"/>
  <c r="AH93" i="28"/>
  <c r="X193" i="28"/>
  <c r="X213" i="28"/>
  <c r="AH155" i="28"/>
  <c r="X140" i="28"/>
  <c r="X196" i="28"/>
  <c r="X206" i="28"/>
  <c r="X108" i="28"/>
  <c r="AH143" i="28"/>
  <c r="AH197" i="28"/>
  <c r="AH146" i="28"/>
  <c r="AH123" i="28"/>
  <c r="X141" i="28"/>
  <c r="X89" i="28"/>
  <c r="AH163" i="28"/>
  <c r="AH121" i="28"/>
  <c r="AH112" i="28"/>
  <c r="AH227" i="28"/>
  <c r="X211" i="28"/>
  <c r="X129" i="28"/>
  <c r="AH225" i="28"/>
  <c r="X92" i="28"/>
  <c r="X104" i="28"/>
  <c r="AH191" i="28"/>
  <c r="X127" i="28"/>
  <c r="AH174" i="28"/>
  <c r="X126" i="28"/>
  <c r="AH173" i="28"/>
  <c r="AH180" i="28"/>
  <c r="AH91" i="28"/>
  <c r="AH193" i="28"/>
  <c r="AH213" i="28"/>
  <c r="X112" i="28"/>
  <c r="AH140" i="28"/>
  <c r="X107" i="28"/>
  <c r="AH196" i="28"/>
  <c r="K7" i="14"/>
  <c r="Q7" i="27"/>
  <c r="J11" i="14" l="1"/>
  <c r="J12" i="14" s="1"/>
  <c r="K27" i="14"/>
  <c r="AI29" i="24"/>
  <c r="AE29" i="24"/>
  <c r="AA29" i="24"/>
  <c r="W29" i="24"/>
  <c r="AH29" i="24"/>
  <c r="AD29" i="24"/>
  <c r="Z29" i="24"/>
  <c r="AG29" i="24"/>
  <c r="AC29" i="24"/>
  <c r="Y29" i="24"/>
  <c r="V29" i="24"/>
  <c r="AB29" i="24"/>
  <c r="X29" i="24"/>
  <c r="AJ29" i="24"/>
  <c r="AF29" i="24"/>
  <c r="AI31" i="24"/>
  <c r="AE31" i="24"/>
  <c r="AA31" i="24"/>
  <c r="W31" i="24"/>
  <c r="V31" i="24"/>
  <c r="AH31" i="24"/>
  <c r="AD31" i="24"/>
  <c r="Z31" i="24"/>
  <c r="AG31" i="24"/>
  <c r="AC31" i="24"/>
  <c r="Y31" i="24"/>
  <c r="AF31" i="24"/>
  <c r="AB31" i="24"/>
  <c r="X31" i="24"/>
  <c r="AJ31" i="24"/>
  <c r="AJ13" i="24"/>
  <c r="AF13" i="24"/>
  <c r="AB13" i="24"/>
  <c r="X13" i="24"/>
  <c r="AI13" i="24"/>
  <c r="AE13" i="24"/>
  <c r="AA13" i="24"/>
  <c r="W13" i="24"/>
  <c r="AH13" i="24"/>
  <c r="AD13" i="24"/>
  <c r="Z13" i="24"/>
  <c r="V13" i="24"/>
  <c r="Y13" i="24"/>
  <c r="AG13" i="24"/>
  <c r="AC13" i="24"/>
  <c r="AJ7" i="24"/>
  <c r="AF7" i="24"/>
  <c r="AB7" i="24"/>
  <c r="X7" i="24"/>
  <c r="V7" i="24"/>
  <c r="AI7" i="24"/>
  <c r="AE7" i="24"/>
  <c r="AA7" i="24"/>
  <c r="W7" i="24"/>
  <c r="AH7" i="24"/>
  <c r="AD7" i="24"/>
  <c r="Z7" i="24"/>
  <c r="AC7" i="24"/>
  <c r="Y7" i="24"/>
  <c r="AG7" i="24"/>
  <c r="AI27" i="24"/>
  <c r="AE27" i="24"/>
  <c r="AA27" i="24"/>
  <c r="W27" i="24"/>
  <c r="V27" i="24"/>
  <c r="AH27" i="24"/>
  <c r="AD27" i="24"/>
  <c r="Z27" i="24"/>
  <c r="AG27" i="24"/>
  <c r="AC27" i="24"/>
  <c r="Y27" i="24"/>
  <c r="X27" i="24"/>
  <c r="AJ27" i="24"/>
  <c r="AF27" i="24"/>
  <c r="AB27" i="24"/>
  <c r="AH10" i="24"/>
  <c r="AD10" i="24"/>
  <c r="Z10" i="24"/>
  <c r="AG10" i="24"/>
  <c r="AC10" i="24"/>
  <c r="Y10" i="24"/>
  <c r="V10" i="24"/>
  <c r="AJ10" i="24"/>
  <c r="AF10" i="24"/>
  <c r="AB10" i="24"/>
  <c r="X10" i="24"/>
  <c r="AI10" i="24"/>
  <c r="AE10" i="24"/>
  <c r="AA10" i="24"/>
  <c r="W10" i="24"/>
  <c r="AG32" i="24"/>
  <c r="AC32" i="24"/>
  <c r="Y32" i="24"/>
  <c r="AJ32" i="24"/>
  <c r="AF32" i="24"/>
  <c r="AB32" i="24"/>
  <c r="X32" i="24"/>
  <c r="AI32" i="24"/>
  <c r="AE32" i="24"/>
  <c r="AA32" i="24"/>
  <c r="W32" i="24"/>
  <c r="AH32" i="24"/>
  <c r="AD32" i="24"/>
  <c r="Z32" i="24"/>
  <c r="V32" i="24"/>
  <c r="AI25" i="24"/>
  <c r="AE25" i="24"/>
  <c r="AA25" i="24"/>
  <c r="W25" i="24"/>
  <c r="AH25" i="24"/>
  <c r="AD25" i="24"/>
  <c r="Z25" i="24"/>
  <c r="AG25" i="24"/>
  <c r="AC25" i="24"/>
  <c r="Y25" i="24"/>
  <c r="V25" i="24"/>
  <c r="AJ25" i="24"/>
  <c r="AF25" i="24"/>
  <c r="AB25" i="24"/>
  <c r="X25" i="24"/>
  <c r="AG26" i="24"/>
  <c r="AC26" i="24"/>
  <c r="Y26" i="24"/>
  <c r="AJ26" i="24"/>
  <c r="AF26" i="24"/>
  <c r="AB26" i="24"/>
  <c r="X26" i="24"/>
  <c r="V26" i="24"/>
  <c r="AI26" i="24"/>
  <c r="AE26" i="24"/>
  <c r="AA26" i="24"/>
  <c r="W26" i="24"/>
  <c r="AH26" i="24"/>
  <c r="AD26" i="24"/>
  <c r="Z26" i="24"/>
  <c r="AG28" i="24"/>
  <c r="AC28" i="24"/>
  <c r="Y28" i="24"/>
  <c r="AJ28" i="24"/>
  <c r="AF28" i="24"/>
  <c r="AB28" i="24"/>
  <c r="X28" i="24"/>
  <c r="AI28" i="24"/>
  <c r="AE28" i="24"/>
  <c r="AA28" i="24"/>
  <c r="W28" i="24"/>
  <c r="Z28" i="24"/>
  <c r="V28" i="24"/>
  <c r="AH28" i="24"/>
  <c r="AD28" i="24"/>
  <c r="AG6" i="24"/>
  <c r="AC6" i="24"/>
  <c r="Y6" i="24"/>
  <c r="AJ6" i="24"/>
  <c r="AF6" i="24"/>
  <c r="AB6" i="24"/>
  <c r="X6" i="24"/>
  <c r="AI6" i="24"/>
  <c r="AE6" i="24"/>
  <c r="AA6" i="24"/>
  <c r="W6" i="24"/>
  <c r="AH6" i="24"/>
  <c r="AD6" i="24"/>
  <c r="Z6" i="24"/>
  <c r="V6" i="24"/>
  <c r="AH12" i="24"/>
  <c r="AD12" i="24"/>
  <c r="Z12" i="24"/>
  <c r="AG12" i="24"/>
  <c r="AC12" i="24"/>
  <c r="Y12" i="24"/>
  <c r="AJ12" i="24"/>
  <c r="AF12" i="24"/>
  <c r="AB12" i="24"/>
  <c r="X12" i="24"/>
  <c r="W12" i="24"/>
  <c r="AI12" i="24"/>
  <c r="AE12" i="24"/>
  <c r="V12" i="24"/>
  <c r="AA12" i="24"/>
  <c r="AG24" i="24"/>
  <c r="AC24" i="24"/>
  <c r="Y24" i="24"/>
  <c r="AJ24" i="24"/>
  <c r="AF24" i="24"/>
  <c r="AB24" i="24"/>
  <c r="X24" i="24"/>
  <c r="AI24" i="24"/>
  <c r="AE24" i="24"/>
  <c r="AA24" i="24"/>
  <c r="W24" i="24"/>
  <c r="AH24" i="24"/>
  <c r="AD24" i="24"/>
  <c r="V24" i="24"/>
  <c r="J24" i="24" s="1"/>
  <c r="Z24" i="24"/>
  <c r="AJ9" i="24"/>
  <c r="AF9" i="24"/>
  <c r="AB9" i="24"/>
  <c r="X9" i="24"/>
  <c r="AI9" i="24"/>
  <c r="AE9" i="24"/>
  <c r="AA9" i="24"/>
  <c r="W9" i="24"/>
  <c r="AH9" i="24"/>
  <c r="AD9" i="24"/>
  <c r="Z9" i="24"/>
  <c r="V9" i="24"/>
  <c r="AG9" i="24"/>
  <c r="AC9" i="24"/>
  <c r="Y9" i="24"/>
  <c r="AJ11" i="24"/>
  <c r="AF11" i="24"/>
  <c r="AB11" i="24"/>
  <c r="X11" i="24"/>
  <c r="V11" i="24"/>
  <c r="AI11" i="24"/>
  <c r="AE11" i="24"/>
  <c r="AA11" i="24"/>
  <c r="W11" i="24"/>
  <c r="AH11" i="24"/>
  <c r="AD11" i="24"/>
  <c r="Z11" i="24"/>
  <c r="AG11" i="24"/>
  <c r="AC11" i="24"/>
  <c r="Y11" i="24"/>
  <c r="AG30" i="24"/>
  <c r="AC30" i="24"/>
  <c r="Y30" i="24"/>
  <c r="AJ30" i="24"/>
  <c r="AF30" i="24"/>
  <c r="AB30" i="24"/>
  <c r="X30" i="24"/>
  <c r="V30" i="24"/>
  <c r="AI30" i="24"/>
  <c r="AE30" i="24"/>
  <c r="AA30" i="24"/>
  <c r="W30" i="24"/>
  <c r="AD30" i="24"/>
  <c r="Z30" i="24"/>
  <c r="AH30" i="24"/>
  <c r="AJ5" i="24"/>
  <c r="AF5" i="24"/>
  <c r="AB5" i="24"/>
  <c r="X5" i="24"/>
  <c r="AI5" i="24"/>
  <c r="AE5" i="24"/>
  <c r="AA5" i="24"/>
  <c r="W5" i="24"/>
  <c r="AH5" i="24"/>
  <c r="AD5" i="24"/>
  <c r="Z5" i="24"/>
  <c r="V5" i="24"/>
  <c r="AG5" i="24"/>
  <c r="AC5" i="24"/>
  <c r="Y5" i="24"/>
  <c r="AH8" i="24"/>
  <c r="AD8" i="24"/>
  <c r="Z8" i="24"/>
  <c r="AG8" i="24"/>
  <c r="AC8" i="24"/>
  <c r="Y8" i="24"/>
  <c r="AJ8" i="24"/>
  <c r="AF8" i="24"/>
  <c r="AB8" i="24"/>
  <c r="X8" i="24"/>
  <c r="AE8" i="24"/>
  <c r="AA8" i="24"/>
  <c r="W8" i="24"/>
  <c r="AI8" i="24"/>
  <c r="V8" i="24"/>
  <c r="K8" i="14"/>
  <c r="Q8" i="27"/>
  <c r="J5" i="24" l="1"/>
  <c r="J25" i="24"/>
  <c r="K25" i="24" s="1"/>
  <c r="J13" i="14"/>
  <c r="K28" i="14"/>
  <c r="K24" i="24"/>
  <c r="K9" i="14"/>
  <c r="Q9" i="27"/>
  <c r="J26" i="24" l="1"/>
  <c r="K26" i="24" s="1"/>
  <c r="J6" i="24"/>
  <c r="K6" i="24" s="1"/>
  <c r="K5" i="24"/>
  <c r="K29" i="14"/>
  <c r="K10" i="14"/>
  <c r="Q10" i="27"/>
  <c r="J27" i="24" l="1"/>
  <c r="J28" i="24" s="1"/>
  <c r="J7" i="24"/>
  <c r="K7" i="24" s="1"/>
  <c r="B29" i="14"/>
  <c r="C29" i="14" s="1"/>
  <c r="K30" i="14"/>
  <c r="B25" i="14"/>
  <c r="C25" i="14" s="1"/>
  <c r="B30" i="14"/>
  <c r="C30" i="14" s="1"/>
  <c r="K11" i="14"/>
  <c r="Q11" i="27"/>
  <c r="B18" i="14"/>
  <c r="C18" i="14" s="1"/>
  <c r="K27" i="24" l="1"/>
  <c r="J8" i="24"/>
  <c r="K8" i="24" s="1"/>
  <c r="J29" i="24"/>
  <c r="J30" i="24" s="1"/>
  <c r="B32" i="14"/>
  <c r="C32" i="14" s="1"/>
  <c r="B24" i="14"/>
  <c r="C24" i="14" s="1"/>
  <c r="B31" i="14"/>
  <c r="C31" i="14" s="1"/>
  <c r="B33" i="14"/>
  <c r="C33" i="14" s="1"/>
  <c r="B35" i="14"/>
  <c r="C35" i="14" s="1"/>
  <c r="B28" i="14"/>
  <c r="C28" i="14" s="1"/>
  <c r="B36" i="14"/>
  <c r="C36" i="14" s="1"/>
  <c r="K31" i="14"/>
  <c r="B34" i="14"/>
  <c r="C34" i="14" s="1"/>
  <c r="B27" i="14"/>
  <c r="C27" i="14" s="1"/>
  <c r="B26" i="14"/>
  <c r="C26" i="14" s="1"/>
  <c r="B38" i="14"/>
  <c r="C38" i="14" s="1"/>
  <c r="B17" i="14"/>
  <c r="C17" i="14" s="1"/>
  <c r="B37" i="14"/>
  <c r="C37" i="14" s="1"/>
  <c r="B19" i="14"/>
  <c r="C19" i="14" s="1"/>
  <c r="B7" i="14"/>
  <c r="C7" i="14" s="1"/>
  <c r="B6" i="14"/>
  <c r="C6" i="14" s="1"/>
  <c r="B15" i="14"/>
  <c r="C15" i="14" s="1"/>
  <c r="B13" i="14"/>
  <c r="C13" i="14" s="1"/>
  <c r="B10" i="14"/>
  <c r="C10" i="14" s="1"/>
  <c r="B5" i="14"/>
  <c r="C5" i="14" s="1"/>
  <c r="B11" i="14"/>
  <c r="C11" i="14" s="1"/>
  <c r="B9" i="14"/>
  <c r="C9" i="14" s="1"/>
  <c r="B12" i="14"/>
  <c r="C12" i="14" s="1"/>
  <c r="B16" i="14"/>
  <c r="C16" i="14" s="1"/>
  <c r="B14" i="14"/>
  <c r="C14" i="14" s="1"/>
  <c r="B8" i="14"/>
  <c r="C8" i="14" s="1"/>
  <c r="K28" i="24"/>
  <c r="K12" i="14"/>
  <c r="Q12" i="27"/>
  <c r="K32" i="14"/>
  <c r="J9" i="24" l="1"/>
  <c r="K9" i="24" s="1"/>
  <c r="J31" i="24"/>
  <c r="J32" i="24" s="1"/>
  <c r="G36" i="14"/>
  <c r="J36" i="14" s="1"/>
  <c r="K36" i="14" s="1"/>
  <c r="G14" i="14"/>
  <c r="J14" i="14" s="1"/>
  <c r="K14" i="14" s="1"/>
  <c r="G33" i="14"/>
  <c r="J33" i="14" s="1"/>
  <c r="K33" i="14" s="1"/>
  <c r="G34" i="14"/>
  <c r="J34" i="14" s="1"/>
  <c r="K34" i="14" s="1"/>
  <c r="G37" i="14"/>
  <c r="J37" i="14" s="1"/>
  <c r="K37" i="14" s="1"/>
  <c r="G17" i="14"/>
  <c r="J17" i="14" s="1"/>
  <c r="K17" i="14" s="1"/>
  <c r="G15" i="14"/>
  <c r="J15" i="14" s="1"/>
  <c r="K15" i="14" s="1"/>
  <c r="G19" i="14"/>
  <c r="J19" i="14" s="1"/>
  <c r="K19" i="14" s="1"/>
  <c r="G16" i="14"/>
  <c r="J16" i="14" s="1"/>
  <c r="K16" i="14" s="1"/>
  <c r="G18" i="14"/>
  <c r="J18" i="14" s="1"/>
  <c r="K18" i="14" s="1"/>
  <c r="G35" i="14"/>
  <c r="J35" i="14" s="1"/>
  <c r="K35" i="14" s="1"/>
  <c r="G38" i="14"/>
  <c r="J38" i="14" s="1"/>
  <c r="K38" i="14" s="1"/>
  <c r="K30" i="24"/>
  <c r="K29" i="24"/>
  <c r="K13" i="14"/>
  <c r="Q13" i="27"/>
  <c r="J10" i="24" l="1"/>
  <c r="K10" i="24" s="1"/>
  <c r="B19" i="27"/>
  <c r="C19" i="27" s="1"/>
  <c r="B5" i="27"/>
  <c r="C5" i="27" s="1"/>
  <c r="B17" i="27"/>
  <c r="C17" i="27" s="1"/>
  <c r="B18" i="27"/>
  <c r="C18" i="27" s="1"/>
  <c r="B15" i="27"/>
  <c r="C15" i="27" s="1"/>
  <c r="B10" i="27"/>
  <c r="C10" i="27" s="1"/>
  <c r="B8" i="27"/>
  <c r="C8" i="27" s="1"/>
  <c r="B11" i="27"/>
  <c r="C11" i="27" s="1"/>
  <c r="B12" i="27"/>
  <c r="C12" i="27" s="1"/>
  <c r="B14" i="27"/>
  <c r="C14" i="27" s="1"/>
  <c r="B16" i="27"/>
  <c r="C16" i="27" s="1"/>
  <c r="B7" i="27"/>
  <c r="C7" i="27" s="1"/>
  <c r="B6" i="27"/>
  <c r="C6" i="27" s="1"/>
  <c r="B13" i="27"/>
  <c r="C13" i="27" s="1"/>
  <c r="B9" i="27"/>
  <c r="C9" i="27" s="1"/>
  <c r="K31" i="24"/>
  <c r="J11" i="24" l="1"/>
  <c r="K11" i="24" s="1"/>
  <c r="B34" i="24"/>
  <c r="C34" i="24" s="1"/>
  <c r="B25" i="24"/>
  <c r="C25" i="24" s="1"/>
  <c r="B28" i="24"/>
  <c r="C28" i="24" s="1"/>
  <c r="N17" i="27"/>
  <c r="Q17" i="27" s="1"/>
  <c r="N18" i="27"/>
  <c r="Q18" i="27" s="1"/>
  <c r="N19" i="27"/>
  <c r="Q19" i="27" s="1"/>
  <c r="N15" i="27"/>
  <c r="Q15" i="27" s="1"/>
  <c r="N14" i="27"/>
  <c r="Q14" i="27" s="1"/>
  <c r="N16" i="27"/>
  <c r="Q16" i="27" s="1"/>
  <c r="B37" i="24"/>
  <c r="C37" i="24" s="1"/>
  <c r="J12" i="24" l="1"/>
  <c r="J13" i="24" s="1"/>
  <c r="B5" i="24" s="1"/>
  <c r="C5" i="24" s="1"/>
  <c r="B30" i="24"/>
  <c r="C30" i="24" s="1"/>
  <c r="B24" i="24"/>
  <c r="C24" i="24" s="1"/>
  <c r="B27" i="24"/>
  <c r="C27" i="24" s="1"/>
  <c r="K32" i="24"/>
  <c r="B31" i="24"/>
  <c r="C31" i="24" s="1"/>
  <c r="B26" i="24"/>
  <c r="C26" i="24" s="1"/>
  <c r="B29" i="24"/>
  <c r="C29" i="24" s="1"/>
  <c r="B33" i="24"/>
  <c r="C33" i="24" s="1"/>
  <c r="B35" i="24"/>
  <c r="C35" i="24" s="1"/>
  <c r="B38" i="24"/>
  <c r="C38" i="24" s="1"/>
  <c r="B36" i="24"/>
  <c r="C36" i="24" s="1"/>
  <c r="B32" i="24"/>
  <c r="C32" i="24" s="1"/>
  <c r="B10" i="24" l="1"/>
  <c r="C10" i="24" s="1"/>
  <c r="B19" i="24"/>
  <c r="C19" i="24" s="1"/>
  <c r="B12" i="24"/>
  <c r="C12" i="24" s="1"/>
  <c r="B18" i="24"/>
  <c r="C18" i="24" s="1"/>
  <c r="K12" i="24"/>
  <c r="B7" i="24"/>
  <c r="C7" i="24" s="1"/>
  <c r="B6" i="24"/>
  <c r="C6" i="24" s="1"/>
  <c r="B14" i="24"/>
  <c r="C14" i="24" s="1"/>
  <c r="K13" i="24"/>
  <c r="B8" i="24"/>
  <c r="C8" i="24" s="1"/>
  <c r="B15" i="24"/>
  <c r="C15" i="24" s="1"/>
  <c r="B11" i="24"/>
  <c r="C11" i="24" s="1"/>
  <c r="B9" i="24"/>
  <c r="C9" i="24" s="1"/>
  <c r="B13" i="24"/>
  <c r="C13" i="24" s="1"/>
  <c r="B16" i="24"/>
  <c r="C16" i="24" s="1"/>
  <c r="B17" i="24"/>
  <c r="C17" i="24" s="1"/>
  <c r="G35" i="24"/>
  <c r="J35" i="24" s="1"/>
  <c r="K35" i="24" s="1"/>
  <c r="G38" i="24"/>
  <c r="J38" i="24" s="1"/>
  <c r="K38" i="24" s="1"/>
  <c r="G37" i="24"/>
  <c r="J37" i="24" s="1"/>
  <c r="K37" i="24" s="1"/>
  <c r="G33" i="24"/>
  <c r="J33" i="24" s="1"/>
  <c r="K33" i="24" s="1"/>
  <c r="G36" i="24"/>
  <c r="J36" i="24" s="1"/>
  <c r="K36" i="24" s="1"/>
  <c r="G34" i="24"/>
  <c r="J34" i="24" s="1"/>
  <c r="K34" i="24" s="1"/>
  <c r="G15" i="24" l="1"/>
  <c r="J15" i="24" s="1"/>
  <c r="K15" i="24" s="1"/>
  <c r="G18" i="24"/>
  <c r="J18" i="24" s="1"/>
  <c r="K18" i="24" s="1"/>
  <c r="G16" i="24"/>
  <c r="J16" i="24" s="1"/>
  <c r="K16" i="24" s="1"/>
  <c r="G19" i="24"/>
  <c r="J19" i="24" s="1"/>
  <c r="K19" i="24" s="1"/>
  <c r="G17" i="24"/>
  <c r="J17" i="24" s="1"/>
  <c r="K17" i="24" s="1"/>
  <c r="G14" i="24"/>
  <c r="J14" i="24" s="1"/>
  <c r="K14" i="24" s="1"/>
</calcChain>
</file>

<file path=xl/sharedStrings.xml><?xml version="1.0" encoding="utf-8"?>
<sst xmlns="http://schemas.openxmlformats.org/spreadsheetml/2006/main" count="893" uniqueCount="110">
  <si>
    <t>背番</t>
    <rPh sb="0" eb="2">
      <t>セバン</t>
    </rPh>
    <phoneticPr fontId="2"/>
  </si>
  <si>
    <t>打率</t>
    <rPh sb="0" eb="2">
      <t>ダリツ</t>
    </rPh>
    <phoneticPr fontId="1"/>
  </si>
  <si>
    <t>長打率</t>
    <rPh sb="0" eb="1">
      <t>チョウ</t>
    </rPh>
    <rPh sb="1" eb="3">
      <t>ダリツ</t>
    </rPh>
    <phoneticPr fontId="1"/>
  </si>
  <si>
    <t>出塁率</t>
    <rPh sb="0" eb="2">
      <t>シュツルイ</t>
    </rPh>
    <rPh sb="2" eb="3">
      <t>リツ</t>
    </rPh>
    <phoneticPr fontId="1"/>
  </si>
  <si>
    <t>OPS</t>
  </si>
  <si>
    <t>四死率</t>
    <rPh sb="0" eb="1">
      <t>ヨン</t>
    </rPh>
    <rPh sb="1" eb="2">
      <t>シ</t>
    </rPh>
    <rPh sb="2" eb="3">
      <t>リツ</t>
    </rPh>
    <phoneticPr fontId="1"/>
  </si>
  <si>
    <t>三振率</t>
    <rPh sb="0" eb="2">
      <t>サンシン</t>
    </rPh>
    <rPh sb="2" eb="3">
      <t>リツ</t>
    </rPh>
    <phoneticPr fontId="1"/>
  </si>
  <si>
    <t>打席</t>
    <rPh sb="0" eb="2">
      <t>ダセキ</t>
    </rPh>
    <phoneticPr fontId="1"/>
  </si>
  <si>
    <t>打数</t>
    <rPh sb="0" eb="2">
      <t>ダスウ</t>
    </rPh>
    <phoneticPr fontId="1"/>
  </si>
  <si>
    <t>凡打</t>
    <rPh sb="0" eb="1">
      <t>ボン</t>
    </rPh>
    <rPh sb="1" eb="2">
      <t>ダ</t>
    </rPh>
    <phoneticPr fontId="1"/>
  </si>
  <si>
    <t>本塁</t>
    <rPh sb="0" eb="2">
      <t>ホンルイ</t>
    </rPh>
    <phoneticPr fontId="1"/>
  </si>
  <si>
    <t>安打</t>
    <rPh sb="0" eb="1">
      <t>アン</t>
    </rPh>
    <rPh sb="1" eb="2">
      <t>ダ</t>
    </rPh>
    <phoneticPr fontId="1"/>
  </si>
  <si>
    <t>塁打</t>
    <rPh sb="0" eb="1">
      <t>ルイ</t>
    </rPh>
    <rPh sb="1" eb="2">
      <t>ダ</t>
    </rPh>
    <phoneticPr fontId="1"/>
  </si>
  <si>
    <t>四死</t>
    <rPh sb="0" eb="1">
      <t>ヨン</t>
    </rPh>
    <rPh sb="1" eb="2">
      <t>シ</t>
    </rPh>
    <phoneticPr fontId="1"/>
  </si>
  <si>
    <t>犠打</t>
    <rPh sb="0" eb="2">
      <t>ギダ</t>
    </rPh>
    <phoneticPr fontId="1"/>
  </si>
  <si>
    <t>犠成</t>
    <rPh sb="0" eb="1">
      <t>ギ</t>
    </rPh>
    <rPh sb="1" eb="2">
      <t>ナリ</t>
    </rPh>
    <phoneticPr fontId="1"/>
  </si>
  <si>
    <t>三振</t>
    <rPh sb="0" eb="2">
      <t>サンシン</t>
    </rPh>
    <phoneticPr fontId="1"/>
  </si>
  <si>
    <t>犠飛</t>
    <rPh sb="0" eb="2">
      <t>ギヒ</t>
    </rPh>
    <phoneticPr fontId="1"/>
  </si>
  <si>
    <t>敵失</t>
    <rPh sb="0" eb="2">
      <t>テキシツ</t>
    </rPh>
    <phoneticPr fontId="1"/>
  </si>
  <si>
    <t>盗塁</t>
    <rPh sb="0" eb="2">
      <t>トウルイ</t>
    </rPh>
    <phoneticPr fontId="1"/>
  </si>
  <si>
    <t>盗成</t>
    <rPh sb="0" eb="1">
      <t>トウ</t>
    </rPh>
    <rPh sb="1" eb="2">
      <t>ナリ</t>
    </rPh>
    <phoneticPr fontId="1"/>
  </si>
  <si>
    <t>得点</t>
    <rPh sb="0" eb="2">
      <t>トクテン</t>
    </rPh>
    <phoneticPr fontId="1"/>
  </si>
  <si>
    <t>打点</t>
    <rPh sb="0" eb="2">
      <t>ダテン</t>
    </rPh>
    <phoneticPr fontId="1"/>
  </si>
  <si>
    <t>残塁</t>
    <rPh sb="0" eb="2">
      <t>ザンルイ</t>
    </rPh>
    <phoneticPr fontId="1"/>
  </si>
  <si>
    <t>併殺</t>
    <rPh sb="0" eb="2">
      <t>ヘイサツ</t>
    </rPh>
    <phoneticPr fontId="1"/>
  </si>
  <si>
    <t>投数</t>
    <rPh sb="0" eb="1">
      <t>トウ</t>
    </rPh>
    <rPh sb="1" eb="2">
      <t>スウ</t>
    </rPh>
    <phoneticPr fontId="1"/>
  </si>
  <si>
    <t>氏         名</t>
    <rPh sb="0" eb="1">
      <t>シ</t>
    </rPh>
    <rPh sb="10" eb="11">
      <t>ナ</t>
    </rPh>
    <phoneticPr fontId="2"/>
  </si>
  <si>
    <t>打順</t>
    <rPh sb="0" eb="2">
      <t>ダジュン</t>
    </rPh>
    <phoneticPr fontId="2"/>
  </si>
  <si>
    <t>投</t>
    <rPh sb="0" eb="1">
      <t>トウ</t>
    </rPh>
    <phoneticPr fontId="2"/>
  </si>
  <si>
    <t>捕</t>
    <rPh sb="0" eb="1">
      <t>ホ</t>
    </rPh>
    <phoneticPr fontId="2"/>
  </si>
  <si>
    <t>一</t>
    <rPh sb="0" eb="1">
      <t>イチ</t>
    </rPh>
    <phoneticPr fontId="2"/>
  </si>
  <si>
    <t>二</t>
    <rPh sb="0" eb="1">
      <t>ニ</t>
    </rPh>
    <phoneticPr fontId="2"/>
  </si>
  <si>
    <t>三</t>
    <rPh sb="0" eb="1">
      <t>サン</t>
    </rPh>
    <phoneticPr fontId="2"/>
  </si>
  <si>
    <t>遊</t>
    <rPh sb="0" eb="1">
      <t>ユウ</t>
    </rPh>
    <phoneticPr fontId="2"/>
  </si>
  <si>
    <t>左</t>
    <rPh sb="0" eb="1">
      <t>ヒダリ</t>
    </rPh>
    <phoneticPr fontId="2"/>
  </si>
  <si>
    <t>中</t>
    <rPh sb="0" eb="1">
      <t>ナカ</t>
    </rPh>
    <phoneticPr fontId="2"/>
  </si>
  <si>
    <t>右</t>
    <rPh sb="0" eb="1">
      <t>ミギ</t>
    </rPh>
    <phoneticPr fontId="2"/>
  </si>
  <si>
    <t>DH</t>
    <phoneticPr fontId="2"/>
  </si>
  <si>
    <t>参加</t>
    <rPh sb="0" eb="2">
      <t>サンカ</t>
    </rPh>
    <phoneticPr fontId="2"/>
  </si>
  <si>
    <t>平均値</t>
    <rPh sb="0" eb="3">
      <t>ヘイキンチ</t>
    </rPh>
    <phoneticPr fontId="2"/>
  </si>
  <si>
    <t>平均値</t>
    <rPh sb="0" eb="2">
      <t>ヘイキン</t>
    </rPh>
    <rPh sb="2" eb="3">
      <t>チ</t>
    </rPh>
    <phoneticPr fontId="2"/>
  </si>
  <si>
    <t>直近4ヶ年通年成績</t>
    <rPh sb="0" eb="2">
      <t>チョッキン</t>
    </rPh>
    <rPh sb="4" eb="5">
      <t>ネン</t>
    </rPh>
    <rPh sb="5" eb="7">
      <t>ツウネン</t>
    </rPh>
    <rPh sb="7" eb="9">
      <t>セイセキ</t>
    </rPh>
    <phoneticPr fontId="2"/>
  </si>
  <si>
    <t>長率</t>
    <rPh sb="0" eb="1">
      <t>チョウ</t>
    </rPh>
    <rPh sb="1" eb="2">
      <t>リツ</t>
    </rPh>
    <phoneticPr fontId="1"/>
  </si>
  <si>
    <t>出率</t>
    <rPh sb="0" eb="1">
      <t>デ</t>
    </rPh>
    <rPh sb="1" eb="2">
      <t>リツ</t>
    </rPh>
    <phoneticPr fontId="1"/>
  </si>
  <si>
    <t>振率</t>
    <rPh sb="0" eb="1">
      <t>シン</t>
    </rPh>
    <rPh sb="1" eb="2">
      <t>リツ</t>
    </rPh>
    <phoneticPr fontId="1"/>
  </si>
  <si>
    <t>成績レベル</t>
    <rPh sb="0" eb="2">
      <t>セイセキ</t>
    </rPh>
    <phoneticPr fontId="2"/>
  </si>
  <si>
    <t>打点</t>
    <rPh sb="0" eb="2">
      <t>ダテン</t>
    </rPh>
    <phoneticPr fontId="2"/>
  </si>
  <si>
    <t>盗塁</t>
    <rPh sb="0" eb="2">
      <t>トウルイ</t>
    </rPh>
    <phoneticPr fontId="2"/>
  </si>
  <si>
    <t>犠打</t>
    <rPh sb="0" eb="2">
      <t>ギダ</t>
    </rPh>
    <phoneticPr fontId="2"/>
  </si>
  <si>
    <t>計</t>
    <rPh sb="0" eb="1">
      <t>ケイ</t>
    </rPh>
    <phoneticPr fontId="2"/>
  </si>
  <si>
    <t>順位</t>
    <rPh sb="0" eb="2">
      <t>ジュンイ</t>
    </rPh>
    <phoneticPr fontId="2"/>
  </si>
  <si>
    <t>選手名</t>
    <rPh sb="0" eb="3">
      <t>センシュメイ</t>
    </rPh>
    <phoneticPr fontId="2"/>
  </si>
  <si>
    <t>＊太字の選手は試合参加頻度が高いメンバー</t>
    <rPh sb="1" eb="3">
      <t>フトジ</t>
    </rPh>
    <rPh sb="4" eb="6">
      <t>センシュ</t>
    </rPh>
    <rPh sb="7" eb="9">
      <t>シアイ</t>
    </rPh>
    <rPh sb="9" eb="11">
      <t>サンカ</t>
    </rPh>
    <rPh sb="11" eb="13">
      <t>ヒンド</t>
    </rPh>
    <rPh sb="14" eb="15">
      <t>タカ</t>
    </rPh>
    <phoneticPr fontId="2"/>
  </si>
  <si>
    <t>守備</t>
    <rPh sb="0" eb="2">
      <t>シュビ</t>
    </rPh>
    <phoneticPr fontId="2"/>
  </si>
  <si>
    <t>①番</t>
    <rPh sb="1" eb="2">
      <t>バン</t>
    </rPh>
    <phoneticPr fontId="2"/>
  </si>
  <si>
    <t>②番</t>
    <rPh sb="1" eb="2">
      <t>バン</t>
    </rPh>
    <phoneticPr fontId="2"/>
  </si>
  <si>
    <t>③番</t>
    <rPh sb="1" eb="2">
      <t>バン</t>
    </rPh>
    <phoneticPr fontId="2"/>
  </si>
  <si>
    <t>④番</t>
    <rPh sb="1" eb="2">
      <t>バン</t>
    </rPh>
    <phoneticPr fontId="2"/>
  </si>
  <si>
    <t>⑤番</t>
    <rPh sb="1" eb="2">
      <t>バン</t>
    </rPh>
    <phoneticPr fontId="2"/>
  </si>
  <si>
    <t>⑥番</t>
    <rPh sb="1" eb="2">
      <t>バン</t>
    </rPh>
    <phoneticPr fontId="2"/>
  </si>
  <si>
    <t>⑦番</t>
    <rPh sb="1" eb="2">
      <t>バン</t>
    </rPh>
    <phoneticPr fontId="2"/>
  </si>
  <si>
    <t>⑧番</t>
    <rPh sb="1" eb="2">
      <t>バン</t>
    </rPh>
    <phoneticPr fontId="2"/>
  </si>
  <si>
    <t>⑨番</t>
    <rPh sb="1" eb="2">
      <t>バン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</si>
  <si>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</si>
  <si>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</si>
  <si>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</si>
  <si>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</si>
  <si>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</si>
  <si>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</si>
  <si>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</si>
  <si>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</si>
  <si>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</si>
  <si>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控</t>
    <rPh sb="0" eb="1">
      <t>ヒカ</t>
    </rPh>
    <phoneticPr fontId="2"/>
  </si>
  <si>
    <t>中</t>
    <rPh sb="0" eb="1">
      <t>チュウ</t>
    </rPh>
    <phoneticPr fontId="2"/>
  </si>
  <si>
    <t>倍率</t>
    <rPh sb="0" eb="2">
      <t>バイリツ</t>
    </rPh>
    <phoneticPr fontId="2"/>
  </si>
  <si>
    <t>成績評価項目</t>
    <rPh sb="0" eb="2">
      <t>セイセキ</t>
    </rPh>
    <rPh sb="2" eb="4">
      <t>ヒョウカ</t>
    </rPh>
    <rPh sb="4" eb="6">
      <t>コウモク</t>
    </rPh>
    <phoneticPr fontId="2"/>
  </si>
  <si>
    <t>年度</t>
    <rPh sb="0" eb="2">
      <t>ネンド</t>
    </rPh>
    <phoneticPr fontId="1"/>
  </si>
  <si>
    <t>回戦</t>
    <rPh sb="0" eb="2">
      <t>カイセン</t>
    </rPh>
    <phoneticPr fontId="1"/>
  </si>
  <si>
    <t>番号</t>
    <rPh sb="0" eb="2">
      <t>バンゴウ</t>
    </rPh>
    <phoneticPr fontId="1"/>
  </si>
  <si>
    <t>対戦相手</t>
    <rPh sb="0" eb="2">
      <t>タイセン</t>
    </rPh>
    <rPh sb="2" eb="4">
      <t>アイテ</t>
    </rPh>
    <phoneticPr fontId="1"/>
  </si>
  <si>
    <t>背番</t>
    <rPh sb="0" eb="1">
      <t>セ</t>
    </rPh>
    <rPh sb="1" eb="2">
      <t>バン</t>
    </rPh>
    <phoneticPr fontId="1"/>
  </si>
  <si>
    <t>選手名</t>
    <rPh sb="0" eb="3">
      <t>センシュメイ</t>
    </rPh>
    <phoneticPr fontId="1"/>
  </si>
  <si>
    <t>打数</t>
    <rPh sb="0" eb="2">
      <t>ダスウ</t>
    </rPh>
    <phoneticPr fontId="2"/>
  </si>
  <si>
    <t>安打</t>
    <rPh sb="0" eb="2">
      <t>アンダ</t>
    </rPh>
    <phoneticPr fontId="2"/>
  </si>
  <si>
    <t>得点圏</t>
    <rPh sb="0" eb="3">
      <t>トクテンケン</t>
    </rPh>
    <phoneticPr fontId="2"/>
  </si>
  <si>
    <t>打数</t>
    <rPh sb="0" eb="2">
      <t>ダスウ</t>
    </rPh>
    <phoneticPr fontId="2"/>
  </si>
  <si>
    <t>安打</t>
    <rPh sb="0" eb="2">
      <t>アンダ</t>
    </rPh>
    <phoneticPr fontId="2"/>
  </si>
  <si>
    <t>得点圏</t>
    <rPh sb="0" eb="3">
      <t>トクテンケン</t>
    </rPh>
    <phoneticPr fontId="2"/>
  </si>
  <si>
    <t>打　率</t>
    <rPh sb="0" eb="1">
      <t>ダ</t>
    </rPh>
    <rPh sb="2" eb="3">
      <t>リツ</t>
    </rPh>
    <phoneticPr fontId="2"/>
  </si>
  <si>
    <t>打　率</t>
    <rPh sb="0" eb="1">
      <t>ダ</t>
    </rPh>
    <rPh sb="2" eb="3">
      <t>リツ</t>
    </rPh>
    <phoneticPr fontId="1"/>
  </si>
  <si>
    <t>コード</t>
    <phoneticPr fontId="17"/>
  </si>
  <si>
    <t>チーム名</t>
    <rPh sb="3" eb="4">
      <t>メイ</t>
    </rPh>
    <phoneticPr fontId="17"/>
  </si>
  <si>
    <t>得点圏</t>
    <rPh sb="0" eb="3">
      <t>トクテンケン</t>
    </rPh>
    <phoneticPr fontId="2"/>
  </si>
  <si>
    <t>得打率</t>
    <rPh sb="0" eb="1">
      <t>トク</t>
    </rPh>
    <rPh sb="1" eb="3">
      <t>ダリツ</t>
    </rPh>
    <phoneticPr fontId="2"/>
  </si>
  <si>
    <t>得打点</t>
    <rPh sb="0" eb="1">
      <t>トク</t>
    </rPh>
    <rPh sb="1" eb="3">
      <t>ダテン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</si>
  <si>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</si>
  <si>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</si>
  <si>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試出</t>
    <rPh sb="0" eb="1">
      <t>タメシ</t>
    </rPh>
    <rPh sb="1" eb="2">
      <t>シュツ</t>
    </rPh>
    <phoneticPr fontId="2"/>
  </si>
  <si>
    <t>No</t>
    <phoneticPr fontId="2"/>
  </si>
  <si>
    <t>成績</t>
    <rPh sb="0" eb="2">
      <t>セイセキ</t>
    </rPh>
    <phoneticPr fontId="2"/>
  </si>
  <si>
    <t>1番</t>
    <rPh sb="1" eb="2">
      <t>バン</t>
    </rPh>
    <phoneticPr fontId="2"/>
  </si>
  <si>
    <t>2番</t>
    <rPh sb="1" eb="2">
      <t>バン</t>
    </rPh>
    <phoneticPr fontId="2"/>
  </si>
  <si>
    <t>3番</t>
    <rPh sb="1" eb="2">
      <t>バン</t>
    </rPh>
    <phoneticPr fontId="2"/>
  </si>
  <si>
    <t>4番</t>
    <rPh sb="1" eb="2">
      <t>バン</t>
    </rPh>
    <phoneticPr fontId="2"/>
  </si>
  <si>
    <t>5番</t>
    <rPh sb="1" eb="2">
      <t>バン</t>
    </rPh>
    <phoneticPr fontId="2"/>
  </si>
  <si>
    <t>6番</t>
    <rPh sb="1" eb="2">
      <t>バン</t>
    </rPh>
    <phoneticPr fontId="2"/>
  </si>
  <si>
    <t>7番</t>
    <rPh sb="1" eb="2">
      <t>バン</t>
    </rPh>
    <phoneticPr fontId="2"/>
  </si>
  <si>
    <t>8番</t>
    <rPh sb="1" eb="2">
      <t>バン</t>
    </rPh>
    <phoneticPr fontId="2"/>
  </si>
  <si>
    <t>9番</t>
    <rPh sb="1" eb="2">
      <t>バン</t>
    </rPh>
    <phoneticPr fontId="2"/>
  </si>
  <si>
    <t>対戦チーム名</t>
    <rPh sb="0" eb="2">
      <t>タイセン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</si>
</sst>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_ "/>
    <numFmt numFmtId="178" formatCode="0.0_);[Red]\(0.0\)"/>
    <numFmt numFmtId="179" formatCode="0.000_);[Red]\(0.000\)"/>
    <numFmt numFmtId="180" formatCode="0_);[Red]\(0\)"/>
    <numFmt numFmtId="181" formatCode="0.00_);[Red]\(0.00\)"/>
  </numFmts>
  <fonts count="24" x14ac:knownFonts="1">
    <font>
      <sz val="9"/>
      <color theme="1"/>
      <name val="游ゴシック"/>
      <family val="2"/>
      <charset val="128"/>
    </font>
    <font>
      <sz val="9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2"/>
      <charset val="128"/>
    </font>
    <font>
      <sz val="10"/>
      <color rgb="FF00B050"/>
      <name val="游ゴシック"/>
      <family val="2"/>
      <charset val="128"/>
    </font>
    <font>
      <sz val="10"/>
      <color rgb="FF0070C0"/>
      <name val="游ゴシック"/>
      <family val="2"/>
      <charset val="128"/>
    </font>
    <font>
      <sz val="10"/>
      <color theme="0"/>
      <name val="游ゴシック"/>
      <family val="2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9" tint="0.79998168889431442"/>
      <name val="游ゴシック"/>
      <family val="3"/>
      <charset val="128"/>
    </font>
    <font>
      <sz val="12"/>
      <color theme="1"/>
      <name val="游ゴシック"/>
      <family val="2"/>
      <charset val="128"/>
    </font>
    <font>
      <sz val="12"/>
      <color theme="1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0"/>
      <name val="游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gray0625">
        <bgColor theme="0"/>
      </patternFill>
    </fill>
  </fills>
  <borders count="161">
    <border>
      <left/>
      <right/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double">
        <color rgb="FF00B050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thin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theme="1"/>
      </right>
      <top style="dashed">
        <color theme="1"/>
      </top>
      <bottom/>
      <diagonal/>
    </border>
    <border>
      <left style="thin">
        <color theme="1"/>
      </left>
      <right style="medium">
        <color theme="1"/>
      </right>
      <top style="dashed">
        <color theme="1"/>
      </top>
      <bottom style="double">
        <color theme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/>
      <top style="medium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ashed">
        <color rgb="FFFF0000"/>
      </top>
      <bottom style="dashed">
        <color rgb="FFFF0000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rgb="FFFF0000"/>
      </left>
      <right/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thick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rgb="FFFF0000"/>
      </left>
      <right/>
      <top style="dashed">
        <color rgb="FFFF0000"/>
      </top>
      <bottom/>
      <diagonal/>
    </border>
    <border>
      <left/>
      <right style="double">
        <color auto="1"/>
      </right>
      <top style="dashed">
        <color rgb="FFFF0000"/>
      </top>
      <bottom/>
      <diagonal/>
    </border>
    <border>
      <left style="dashed">
        <color rgb="FFFF0000"/>
      </left>
      <right/>
      <top/>
      <bottom style="dashed">
        <color rgb="FFFF0000"/>
      </bottom>
      <diagonal/>
    </border>
    <border>
      <left/>
      <right style="double">
        <color auto="1"/>
      </right>
      <top/>
      <bottom style="dashed">
        <color rgb="FFFF0000"/>
      </bottom>
      <diagonal/>
    </border>
    <border>
      <left style="dashed">
        <color rgb="FFFF0000"/>
      </left>
      <right style="double">
        <color auto="1"/>
      </right>
      <top style="dashed">
        <color rgb="FFFF0000"/>
      </top>
      <bottom/>
      <diagonal/>
    </border>
    <border>
      <left style="dashed">
        <color rgb="FFFF0000"/>
      </left>
      <right style="double">
        <color auto="1"/>
      </right>
      <top/>
      <bottom/>
      <diagonal/>
    </border>
    <border>
      <left style="dashed">
        <color rgb="FFFF0000"/>
      </left>
      <right style="double">
        <color auto="1"/>
      </right>
      <top/>
      <bottom style="dashed">
        <color rgb="FFFF0000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7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56" xfId="0" applyNumberFormat="1" applyFont="1" applyBorder="1" applyAlignment="1">
      <alignment vertical="center" shrinkToFit="1"/>
    </xf>
    <xf numFmtId="177" fontId="3" fillId="0" borderId="57" xfId="0" applyNumberFormat="1" applyFont="1" applyBorder="1" applyAlignment="1">
      <alignment vertical="center" shrinkToFit="1"/>
    </xf>
    <xf numFmtId="177" fontId="3" fillId="0" borderId="58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78" fontId="3" fillId="0" borderId="0" xfId="0" applyNumberFormat="1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4" borderId="0" xfId="0" applyFont="1" applyFill="1">
      <alignment vertical="center"/>
    </xf>
    <xf numFmtId="179" fontId="8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8" fontId="3" fillId="0" borderId="18" xfId="0" applyNumberFormat="1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center" vertical="center" shrinkToFit="1"/>
    </xf>
    <xf numFmtId="178" fontId="3" fillId="0" borderId="12" xfId="0" applyNumberFormat="1" applyFont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178" fontId="9" fillId="0" borderId="0" xfId="0" applyNumberFormat="1" applyFont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12" fillId="0" borderId="0" xfId="1" applyAlignment="1">
      <alignment horizontal="left" vertical="center"/>
    </xf>
    <xf numFmtId="0" fontId="8" fillId="0" borderId="81" xfId="0" applyFont="1" applyBorder="1" applyAlignment="1">
      <alignment horizontal="center" vertical="center"/>
    </xf>
    <xf numFmtId="0" fontId="3" fillId="0" borderId="90" xfId="0" applyFont="1" applyBorder="1">
      <alignment vertical="center"/>
    </xf>
    <xf numFmtId="181" fontId="3" fillId="0" borderId="15" xfId="0" applyNumberFormat="1" applyFont="1" applyBorder="1" applyAlignment="1">
      <alignment horizontal="center" vertical="center" shrinkToFit="1"/>
    </xf>
    <xf numFmtId="0" fontId="3" fillId="0" borderId="93" xfId="0" applyFont="1" applyBorder="1">
      <alignment vertical="center"/>
    </xf>
    <xf numFmtId="177" fontId="3" fillId="0" borderId="2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2" fillId="0" borderId="0" xfId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176" fontId="3" fillId="2" borderId="13" xfId="0" applyNumberFormat="1" applyFont="1" applyFill="1" applyBorder="1" applyAlignment="1">
      <alignment horizontal="center" vertical="center" shrinkToFit="1"/>
    </xf>
    <xf numFmtId="176" fontId="3" fillId="2" borderId="16" xfId="0" applyNumberFormat="1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176" fontId="3" fillId="0" borderId="22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9" fillId="3" borderId="1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6" fillId="3" borderId="8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176" fontId="3" fillId="3" borderId="18" xfId="0" applyNumberFormat="1" applyFont="1" applyFill="1" applyBorder="1" applyAlignment="1">
      <alignment vertical="center" shrinkToFit="1"/>
    </xf>
    <xf numFmtId="176" fontId="3" fillId="3" borderId="8" xfId="0" applyNumberFormat="1" applyFont="1" applyFill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176" fontId="3" fillId="0" borderId="48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vertical="center" shrinkToFit="1"/>
    </xf>
    <xf numFmtId="177" fontId="3" fillId="0" borderId="52" xfId="0" applyNumberFormat="1" applyFont="1" applyBorder="1" applyAlignment="1">
      <alignment vertical="center" shrinkToFit="1"/>
    </xf>
    <xf numFmtId="177" fontId="3" fillId="0" borderId="53" xfId="0" applyNumberFormat="1" applyFont="1" applyBorder="1" applyAlignment="1">
      <alignment vertical="center" shrinkToFit="1"/>
    </xf>
    <xf numFmtId="177" fontId="5" fillId="0" borderId="53" xfId="0" applyNumberFormat="1" applyFont="1" applyBorder="1" applyAlignment="1">
      <alignment vertical="center" shrinkToFit="1"/>
    </xf>
    <xf numFmtId="177" fontId="6" fillId="0" borderId="53" xfId="0" applyNumberFormat="1" applyFont="1" applyBorder="1" applyAlignment="1">
      <alignment vertical="center" shrinkToFit="1"/>
    </xf>
    <xf numFmtId="177" fontId="7" fillId="0" borderId="53" xfId="0" applyNumberFormat="1" applyFont="1" applyBorder="1" applyAlignment="1">
      <alignment vertical="center" shrinkToFit="1"/>
    </xf>
    <xf numFmtId="177" fontId="3" fillId="0" borderId="51" xfId="0" applyNumberFormat="1" applyFont="1" applyBorder="1" applyAlignment="1">
      <alignment vertical="center" shrinkToFit="1"/>
    </xf>
    <xf numFmtId="176" fontId="3" fillId="0" borderId="54" xfId="0" applyNumberFormat="1" applyFont="1" applyBorder="1" applyAlignment="1">
      <alignment vertical="center" shrinkToFit="1"/>
    </xf>
    <xf numFmtId="176" fontId="3" fillId="0" borderId="53" xfId="0" applyNumberFormat="1" applyFont="1" applyBorder="1" applyAlignment="1">
      <alignment vertical="center" shrinkToFit="1"/>
    </xf>
    <xf numFmtId="0" fontId="3" fillId="2" borderId="7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176" fontId="3" fillId="2" borderId="36" xfId="0" applyNumberFormat="1" applyFont="1" applyFill="1" applyBorder="1" applyAlignment="1">
      <alignment horizontal="center" vertical="center" shrinkToFit="1"/>
    </xf>
    <xf numFmtId="176" fontId="3" fillId="2" borderId="37" xfId="0" applyNumberFormat="1" applyFont="1" applyFill="1" applyBorder="1" applyAlignment="1">
      <alignment horizontal="center" vertical="center" shrinkToFit="1"/>
    </xf>
    <xf numFmtId="176" fontId="3" fillId="2" borderId="38" xfId="0" applyNumberFormat="1" applyFont="1" applyFill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78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80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176" fontId="3" fillId="0" borderId="26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0" fontId="3" fillId="2" borderId="7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0" borderId="74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 shrinkToFit="1"/>
    </xf>
    <xf numFmtId="0" fontId="3" fillId="0" borderId="71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177" fontId="3" fillId="0" borderId="24" xfId="0" applyNumberFormat="1" applyFont="1" applyBorder="1" applyAlignment="1">
      <alignment horizontal="center" vertical="center" shrinkToFit="1"/>
    </xf>
    <xf numFmtId="177" fontId="3" fillId="0" borderId="60" xfId="0" applyNumberFormat="1" applyFont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2" borderId="83" xfId="0" applyNumberFormat="1" applyFont="1" applyFill="1" applyBorder="1" applyAlignment="1">
      <alignment horizontal="center" vertical="center" shrinkToFit="1"/>
    </xf>
    <xf numFmtId="176" fontId="3" fillId="2" borderId="84" xfId="0" applyNumberFormat="1" applyFont="1" applyFill="1" applyBorder="1" applyAlignment="1">
      <alignment horizontal="center" vertical="center" shrinkToFit="1"/>
    </xf>
    <xf numFmtId="178" fontId="3" fillId="2" borderId="66" xfId="0" applyNumberFormat="1" applyFont="1" applyFill="1" applyBorder="1" applyAlignment="1">
      <alignment vertical="center" shrinkToFit="1"/>
    </xf>
    <xf numFmtId="178" fontId="3" fillId="2" borderId="67" xfId="0" applyNumberFormat="1" applyFont="1" applyFill="1" applyBorder="1" applyAlignment="1">
      <alignment vertical="center" shrinkToFit="1"/>
    </xf>
    <xf numFmtId="178" fontId="3" fillId="2" borderId="68" xfId="0" applyNumberFormat="1" applyFont="1" applyFill="1" applyBorder="1" applyAlignment="1">
      <alignment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178" fontId="3" fillId="0" borderId="75" xfId="0" applyNumberFormat="1" applyFont="1" applyBorder="1" applyAlignment="1">
      <alignment horizontal="center" vertical="center" shrinkToFit="1"/>
    </xf>
    <xf numFmtId="178" fontId="3" fillId="0" borderId="28" xfId="0" applyNumberFormat="1" applyFont="1" applyBorder="1" applyAlignment="1">
      <alignment horizontal="center" vertical="center" shrinkToFit="1"/>
    </xf>
    <xf numFmtId="178" fontId="3" fillId="0" borderId="76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vertical="center" shrinkToFit="1"/>
    </xf>
    <xf numFmtId="178" fontId="3" fillId="0" borderId="11" xfId="0" applyNumberFormat="1" applyFont="1" applyBorder="1" applyAlignment="1">
      <alignment horizontal="center" vertical="center" shrinkToFit="1"/>
    </xf>
    <xf numFmtId="181" fontId="3" fillId="0" borderId="14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177" fontId="3" fillId="0" borderId="11" xfId="0" applyNumberFormat="1" applyFont="1" applyBorder="1" applyAlignment="1">
      <alignment horizontal="right" vertical="center" shrinkToFit="1"/>
    </xf>
    <xf numFmtId="177" fontId="3" fillId="0" borderId="14" xfId="0" applyNumberFormat="1" applyFont="1" applyBorder="1" applyAlignment="1">
      <alignment vertical="center" shrinkToFit="1"/>
    </xf>
    <xf numFmtId="178" fontId="3" fillId="0" borderId="8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vertical="center" shrinkToFit="1"/>
    </xf>
    <xf numFmtId="178" fontId="3" fillId="0" borderId="26" xfId="0" applyNumberFormat="1" applyFont="1" applyBorder="1" applyAlignment="1">
      <alignment horizontal="center" vertical="center" shrinkToFit="1"/>
    </xf>
    <xf numFmtId="178" fontId="3" fillId="0" borderId="24" xfId="0" applyNumberFormat="1" applyFont="1" applyBorder="1" applyAlignment="1">
      <alignment horizontal="center" vertical="center" shrinkToFit="1"/>
    </xf>
    <xf numFmtId="178" fontId="3" fillId="0" borderId="60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78" fontId="3" fillId="0" borderId="59" xfId="0" applyNumberFormat="1" applyFont="1" applyBorder="1" applyAlignment="1">
      <alignment horizontal="center" vertical="center" shrinkToFit="1"/>
    </xf>
    <xf numFmtId="178" fontId="3" fillId="0" borderId="24" xfId="0" applyNumberFormat="1" applyFont="1" applyBorder="1" applyAlignment="1">
      <alignment vertical="center" shrinkToFit="1"/>
    </xf>
    <xf numFmtId="181" fontId="3" fillId="0" borderId="43" xfId="0" applyNumberFormat="1" applyFont="1" applyBorder="1" applyAlignment="1">
      <alignment horizontal="center" vertical="center" shrinkToFit="1"/>
    </xf>
    <xf numFmtId="177" fontId="3" fillId="0" borderId="59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177" fontId="3" fillId="0" borderId="60" xfId="0" applyNumberFormat="1" applyFont="1" applyBorder="1" applyAlignment="1">
      <alignment horizontal="right" vertical="center" shrinkToFit="1"/>
    </xf>
    <xf numFmtId="177" fontId="3" fillId="0" borderId="43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176" fontId="3" fillId="2" borderId="94" xfId="0" applyNumberFormat="1" applyFont="1" applyFill="1" applyBorder="1" applyAlignment="1">
      <alignment horizontal="center" vertical="center" shrinkToFit="1"/>
    </xf>
    <xf numFmtId="0" fontId="3" fillId="2" borderId="95" xfId="0" applyFont="1" applyFill="1" applyBorder="1" applyAlignment="1">
      <alignment horizontal="center" vertical="center" shrinkToFit="1"/>
    </xf>
    <xf numFmtId="0" fontId="3" fillId="2" borderId="97" xfId="0" applyFont="1" applyFill="1" applyBorder="1" applyAlignment="1">
      <alignment horizontal="center" vertical="center" shrinkToFit="1"/>
    </xf>
    <xf numFmtId="0" fontId="3" fillId="2" borderId="98" xfId="0" applyFont="1" applyFill="1" applyBorder="1" applyAlignment="1">
      <alignment horizontal="center" vertical="center" shrinkToFit="1"/>
    </xf>
    <xf numFmtId="0" fontId="3" fillId="2" borderId="9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9" fillId="0" borderId="62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3" fillId="0" borderId="87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89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7" xfId="0" applyFont="1" applyBorder="1" applyAlignment="1">
      <alignment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shrinkToFit="1"/>
    </xf>
    <xf numFmtId="177" fontId="3" fillId="0" borderId="102" xfId="0" applyNumberFormat="1" applyFont="1" applyBorder="1" applyAlignment="1">
      <alignment horizontal="center" vertical="center" shrinkToFit="1"/>
    </xf>
    <xf numFmtId="177" fontId="3" fillId="0" borderId="103" xfId="0" applyNumberFormat="1" applyFont="1" applyBorder="1" applyAlignment="1">
      <alignment horizontal="center" vertical="center" shrinkToFit="1"/>
    </xf>
    <xf numFmtId="177" fontId="3" fillId="0" borderId="104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5" fillId="0" borderId="6" xfId="0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16" fillId="0" borderId="18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4" fillId="0" borderId="0" xfId="0" applyFont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16" fillId="0" borderId="1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20" fillId="0" borderId="18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8" fillId="0" borderId="11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5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5" fillId="0" borderId="9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90" xfId="0" applyFont="1" applyBorder="1">
      <alignment vertical="center"/>
    </xf>
    <xf numFmtId="0" fontId="14" fillId="0" borderId="46" xfId="0" applyFont="1" applyBorder="1">
      <alignment vertical="center"/>
    </xf>
    <xf numFmtId="0" fontId="14" fillId="0" borderId="64" xfId="0" applyFont="1" applyBorder="1">
      <alignment vertical="center"/>
    </xf>
    <xf numFmtId="0" fontId="14" fillId="0" borderId="45" xfId="0" applyFont="1" applyBorder="1">
      <alignment vertical="center"/>
    </xf>
    <xf numFmtId="0" fontId="14" fillId="0" borderId="70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69" xfId="0" applyFont="1" applyBorder="1">
      <alignment vertical="center"/>
    </xf>
    <xf numFmtId="0" fontId="18" fillId="0" borderId="67" xfId="0" applyFont="1" applyBorder="1">
      <alignment vertical="center"/>
    </xf>
    <xf numFmtId="0" fontId="18" fillId="0" borderId="109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70" xfId="0" applyFont="1" applyBorder="1">
      <alignment vertical="center"/>
    </xf>
    <xf numFmtId="0" fontId="18" fillId="0" borderId="44" xfId="0" applyFont="1" applyBorder="1">
      <alignment vertical="center"/>
    </xf>
    <xf numFmtId="0" fontId="18" fillId="0" borderId="45" xfId="0" applyFont="1" applyBorder="1">
      <alignment vertical="center"/>
    </xf>
    <xf numFmtId="0" fontId="18" fillId="0" borderId="66" xfId="0" applyFont="1" applyBorder="1">
      <alignment vertical="center"/>
    </xf>
    <xf numFmtId="0" fontId="18" fillId="0" borderId="110" xfId="0" applyFont="1" applyBorder="1">
      <alignment vertical="center"/>
    </xf>
    <xf numFmtId="0" fontId="18" fillId="0" borderId="111" xfId="0" applyFont="1" applyBorder="1" applyAlignment="1">
      <alignment horizontal="center" vertical="center"/>
    </xf>
    <xf numFmtId="177" fontId="18" fillId="0" borderId="52" xfId="0" applyNumberFormat="1" applyFont="1" applyBorder="1">
      <alignment vertical="center"/>
    </xf>
    <xf numFmtId="177" fontId="18" fillId="0" borderId="53" xfId="0" applyNumberFormat="1" applyFont="1" applyBorder="1">
      <alignment vertical="center"/>
    </xf>
    <xf numFmtId="177" fontId="18" fillId="0" borderId="112" xfId="0" applyNumberFormat="1" applyFont="1" applyBorder="1">
      <alignment vertical="center"/>
    </xf>
    <xf numFmtId="177" fontId="18" fillId="0" borderId="55" xfId="0" applyNumberFormat="1" applyFont="1" applyBorder="1">
      <alignment vertical="center"/>
    </xf>
    <xf numFmtId="0" fontId="20" fillId="0" borderId="1" xfId="0" quotePrefix="1" applyFont="1" applyBorder="1" applyAlignment="1">
      <alignment horizontal="center" vertical="center" shrinkToFit="1"/>
    </xf>
    <xf numFmtId="0" fontId="20" fillId="0" borderId="7" xfId="0" quotePrefix="1" applyFont="1" applyBorder="1" applyAlignment="1">
      <alignment vertical="center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65" xfId="0" applyFont="1" applyBorder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0" fontId="20" fillId="0" borderId="59" xfId="0" quotePrefix="1" applyFont="1" applyBorder="1" applyAlignment="1">
      <alignment horizontal="center" vertical="center" shrinkToFit="1"/>
    </xf>
    <xf numFmtId="0" fontId="20" fillId="0" borderId="25" xfId="0" applyFont="1" applyBorder="1" applyAlignment="1">
      <alignment vertical="center" shrinkToFit="1"/>
    </xf>
    <xf numFmtId="0" fontId="18" fillId="0" borderId="113" xfId="0" applyFont="1" applyBorder="1" applyAlignment="1">
      <alignment vertical="center" shrinkToFit="1"/>
    </xf>
    <xf numFmtId="176" fontId="18" fillId="0" borderId="1" xfId="0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176" fontId="18" fillId="0" borderId="66" xfId="0" applyNumberFormat="1" applyFont="1" applyBorder="1" applyAlignment="1">
      <alignment horizontal="center" vertical="center"/>
    </xf>
    <xf numFmtId="176" fontId="18" fillId="0" borderId="67" xfId="0" applyNumberFormat="1" applyFont="1" applyBorder="1" applyAlignment="1">
      <alignment horizontal="center" vertical="center"/>
    </xf>
    <xf numFmtId="176" fontId="18" fillId="0" borderId="70" xfId="0" applyNumberFormat="1" applyFont="1" applyBorder="1" applyAlignment="1">
      <alignment horizontal="center" vertical="center"/>
    </xf>
    <xf numFmtId="176" fontId="18" fillId="0" borderId="50" xfId="0" applyNumberFormat="1" applyFont="1" applyBorder="1" applyAlignment="1">
      <alignment horizontal="center" vertical="center"/>
    </xf>
    <xf numFmtId="176" fontId="18" fillId="0" borderId="53" xfId="0" applyNumberFormat="1" applyFont="1" applyBorder="1" applyAlignment="1">
      <alignment horizontal="center" vertical="center"/>
    </xf>
    <xf numFmtId="176" fontId="18" fillId="0" borderId="55" xfId="0" applyNumberFormat="1" applyFont="1" applyBorder="1" applyAlignment="1">
      <alignment horizontal="center" vertical="center"/>
    </xf>
    <xf numFmtId="0" fontId="3" fillId="0" borderId="114" xfId="0" applyFont="1" applyBorder="1" applyAlignment="1">
      <alignment vertical="center" shrinkToFit="1"/>
    </xf>
    <xf numFmtId="0" fontId="3" fillId="2" borderId="107" xfId="0" applyFont="1" applyFill="1" applyBorder="1" applyAlignment="1">
      <alignment horizontal="center" vertical="center" shrinkToFit="1"/>
    </xf>
    <xf numFmtId="0" fontId="3" fillId="0" borderId="115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176" fontId="3" fillId="0" borderId="114" xfId="0" applyNumberFormat="1" applyFont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177" fontId="3" fillId="0" borderId="55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3" borderId="12" xfId="0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51" xfId="0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3" fillId="0" borderId="55" xfId="0" applyNumberFormat="1" applyFont="1" applyBorder="1" applyAlignment="1">
      <alignment horizontal="center" vertical="center"/>
    </xf>
    <xf numFmtId="177" fontId="3" fillId="0" borderId="115" xfId="0" applyNumberFormat="1" applyFont="1" applyBorder="1" applyAlignment="1">
      <alignment vertical="center" shrinkToFit="1"/>
    </xf>
    <xf numFmtId="177" fontId="3" fillId="0" borderId="23" xfId="0" applyNumberFormat="1" applyFont="1" applyBorder="1" applyAlignment="1">
      <alignment vertical="center" shrinkToFit="1"/>
    </xf>
    <xf numFmtId="176" fontId="3" fillId="2" borderId="116" xfId="0" applyNumberFormat="1" applyFont="1" applyFill="1" applyBorder="1" applyAlignment="1">
      <alignment horizontal="center" vertical="center" shrinkToFit="1"/>
    </xf>
    <xf numFmtId="176" fontId="3" fillId="0" borderId="60" xfId="0" applyNumberFormat="1" applyFont="1" applyBorder="1" applyAlignment="1">
      <alignment vertical="center" shrinkToFit="1"/>
    </xf>
    <xf numFmtId="179" fontId="3" fillId="0" borderId="7" xfId="0" applyNumberFormat="1" applyFont="1" applyBorder="1" applyAlignment="1">
      <alignment vertical="center" shrinkToFit="1"/>
    </xf>
    <xf numFmtId="179" fontId="3" fillId="0" borderId="9" xfId="0" applyNumberFormat="1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0" fontId="3" fillId="2" borderId="117" xfId="0" applyFont="1" applyFill="1" applyBorder="1" applyAlignment="1">
      <alignment vertical="center" shrinkToFit="1"/>
    </xf>
    <xf numFmtId="177" fontId="3" fillId="0" borderId="17" xfId="0" applyNumberFormat="1" applyFont="1" applyBorder="1" applyAlignment="1">
      <alignment horizontal="center" vertical="center" shrinkToFit="1"/>
    </xf>
    <xf numFmtId="177" fontId="3" fillId="0" borderId="18" xfId="0" applyNumberFormat="1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 shrinkToFit="1"/>
    </xf>
    <xf numFmtId="178" fontId="3" fillId="0" borderId="118" xfId="0" applyNumberFormat="1" applyFont="1" applyBorder="1" applyAlignment="1">
      <alignment horizontal="center" vertical="center" shrinkToFit="1"/>
    </xf>
    <xf numFmtId="178" fontId="3" fillId="0" borderId="19" xfId="0" applyNumberFormat="1" applyFont="1" applyBorder="1" applyAlignment="1">
      <alignment horizontal="center" vertical="center" shrinkToFit="1"/>
    </xf>
    <xf numFmtId="178" fontId="3" fillId="0" borderId="20" xfId="0" applyNumberFormat="1" applyFont="1" applyBorder="1" applyAlignment="1">
      <alignment horizontal="center" vertical="center" shrinkToFit="1"/>
    </xf>
    <xf numFmtId="178" fontId="3" fillId="0" borderId="119" xfId="0" applyNumberFormat="1" applyFont="1" applyBorder="1" applyAlignment="1">
      <alignment vertical="center" shrinkToFit="1"/>
    </xf>
    <xf numFmtId="178" fontId="3" fillId="0" borderId="20" xfId="0" applyNumberFormat="1" applyFont="1" applyBorder="1" applyAlignment="1">
      <alignment vertical="center" shrinkToFit="1"/>
    </xf>
    <xf numFmtId="178" fontId="3" fillId="0" borderId="27" xfId="0" applyNumberFormat="1" applyFont="1" applyBorder="1" applyAlignment="1">
      <alignment vertical="center" shrinkToFit="1"/>
    </xf>
    <xf numFmtId="178" fontId="3" fillId="0" borderId="63" xfId="0" applyNumberFormat="1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right"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178" fontId="3" fillId="0" borderId="25" xfId="0" applyNumberFormat="1" applyFont="1" applyBorder="1" applyAlignment="1">
      <alignment horizontal="right" vertical="center" shrinkToFit="1"/>
    </xf>
    <xf numFmtId="0" fontId="18" fillId="5" borderId="2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0" xfId="0" applyFont="1" applyFill="1" applyBorder="1">
      <alignment vertical="center"/>
    </xf>
    <xf numFmtId="0" fontId="18" fillId="5" borderId="9" xfId="0" applyFont="1" applyFill="1" applyBorder="1">
      <alignment vertical="center"/>
    </xf>
    <xf numFmtId="176" fontId="18" fillId="5" borderId="2" xfId="0" applyNumberFormat="1" applyFont="1" applyFill="1" applyBorder="1" applyAlignment="1">
      <alignment horizontal="center" vertical="center"/>
    </xf>
    <xf numFmtId="176" fontId="18" fillId="5" borderId="8" xfId="0" applyNumberFormat="1" applyFont="1" applyFill="1" applyBorder="1" applyAlignment="1">
      <alignment horizontal="center" vertical="center"/>
    </xf>
    <xf numFmtId="176" fontId="18" fillId="5" borderId="9" xfId="0" applyNumberFormat="1" applyFont="1" applyFill="1" applyBorder="1" applyAlignment="1">
      <alignment horizontal="center" vertical="center"/>
    </xf>
    <xf numFmtId="0" fontId="18" fillId="5" borderId="66" xfId="0" applyFont="1" applyFill="1" applyBorder="1">
      <alignment vertical="center"/>
    </xf>
    <xf numFmtId="0" fontId="18" fillId="5" borderId="109" xfId="0" applyFont="1" applyFill="1" applyBorder="1">
      <alignment vertical="center"/>
    </xf>
    <xf numFmtId="0" fontId="18" fillId="5" borderId="69" xfId="0" applyFont="1" applyFill="1" applyBorder="1">
      <alignment vertical="center"/>
    </xf>
    <xf numFmtId="0" fontId="18" fillId="5" borderId="67" xfId="0" applyFont="1" applyFill="1" applyBorder="1">
      <alignment vertical="center"/>
    </xf>
    <xf numFmtId="0" fontId="18" fillId="5" borderId="70" xfId="0" applyFont="1" applyFill="1" applyBorder="1">
      <alignment vertical="center"/>
    </xf>
    <xf numFmtId="176" fontId="18" fillId="5" borderId="66" xfId="0" applyNumberFormat="1" applyFont="1" applyFill="1" applyBorder="1" applyAlignment="1">
      <alignment horizontal="center" vertical="center"/>
    </xf>
    <xf numFmtId="176" fontId="18" fillId="5" borderId="67" xfId="0" applyNumberFormat="1" applyFont="1" applyFill="1" applyBorder="1" applyAlignment="1">
      <alignment horizontal="center" vertical="center"/>
    </xf>
    <xf numFmtId="176" fontId="18" fillId="5" borderId="70" xfId="0" applyNumberFormat="1" applyFont="1" applyFill="1" applyBorder="1" applyAlignment="1">
      <alignment horizontal="center" vertical="center"/>
    </xf>
    <xf numFmtId="0" fontId="3" fillId="0" borderId="121" xfId="0" applyFont="1" applyBorder="1">
      <alignment vertical="center"/>
    </xf>
    <xf numFmtId="0" fontId="8" fillId="0" borderId="121" xfId="0" applyFont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>
      <alignment vertical="center"/>
    </xf>
    <xf numFmtId="0" fontId="21" fillId="0" borderId="82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 shrinkToFit="1"/>
    </xf>
    <xf numFmtId="0" fontId="3" fillId="0" borderId="126" xfId="0" applyFont="1" applyBorder="1" applyAlignment="1">
      <alignment horizontal="center" vertical="center"/>
    </xf>
    <xf numFmtId="176" fontId="3" fillId="0" borderId="90" xfId="0" applyNumberFormat="1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176" fontId="3" fillId="2" borderId="91" xfId="0" applyNumberFormat="1" applyFont="1" applyFill="1" applyBorder="1" applyAlignment="1">
      <alignment horizontal="center" vertical="center"/>
    </xf>
    <xf numFmtId="176" fontId="3" fillId="2" borderId="12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25" xfId="0" applyFont="1" applyBorder="1">
      <alignment vertical="center"/>
    </xf>
    <xf numFmtId="0" fontId="14" fillId="0" borderId="61" xfId="0" applyFont="1" applyBorder="1" applyAlignment="1">
      <alignment horizontal="center" vertical="center"/>
    </xf>
    <xf numFmtId="0" fontId="14" fillId="0" borderId="65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14" fillId="0" borderId="13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13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2" fillId="5" borderId="128" xfId="0" applyFont="1" applyFill="1" applyBorder="1" applyAlignment="1">
      <alignment horizontal="center" vertical="center"/>
    </xf>
    <xf numFmtId="0" fontId="22" fillId="5" borderId="129" xfId="0" applyFont="1" applyFill="1" applyBorder="1" applyAlignment="1">
      <alignment horizontal="center" vertical="center"/>
    </xf>
    <xf numFmtId="0" fontId="22" fillId="5" borderId="136" xfId="0" applyFont="1" applyFill="1" applyBorder="1" applyAlignment="1">
      <alignment horizontal="center" vertical="center"/>
    </xf>
    <xf numFmtId="0" fontId="22" fillId="5" borderId="137" xfId="0" applyFont="1" applyFill="1" applyBorder="1" applyAlignment="1">
      <alignment horizontal="center" vertical="center"/>
    </xf>
    <xf numFmtId="0" fontId="22" fillId="5" borderId="138" xfId="0" applyFont="1" applyFill="1" applyBorder="1" applyAlignment="1">
      <alignment horizontal="center" vertical="center"/>
    </xf>
    <xf numFmtId="0" fontId="22" fillId="5" borderId="140" xfId="0" applyFont="1" applyFill="1" applyBorder="1" applyAlignment="1">
      <alignment horizontal="center" vertical="center"/>
    </xf>
    <xf numFmtId="178" fontId="3" fillId="0" borderId="124" xfId="0" applyNumberFormat="1" applyFont="1" applyBorder="1" applyAlignment="1">
      <alignment horizontal="right" vertical="center"/>
    </xf>
    <xf numFmtId="178" fontId="3" fillId="0" borderId="125" xfId="0" applyNumberFormat="1" applyFont="1" applyBorder="1" applyAlignment="1">
      <alignment horizontal="right" vertical="center"/>
    </xf>
    <xf numFmtId="178" fontId="3" fillId="0" borderId="125" xfId="0" applyNumberFormat="1" applyFont="1" applyBorder="1" applyAlignment="1">
      <alignment horizontal="right" vertical="center" shrinkToFit="1"/>
    </xf>
    <xf numFmtId="178" fontId="3" fillId="0" borderId="126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 shrinkToFit="1"/>
    </xf>
    <xf numFmtId="0" fontId="9" fillId="0" borderId="144" xfId="0" applyFont="1" applyBorder="1" applyAlignment="1">
      <alignment horizontal="center" vertical="center" shrinkToFit="1"/>
    </xf>
    <xf numFmtId="0" fontId="9" fillId="0" borderId="144" xfId="0" applyFont="1" applyBorder="1" applyAlignment="1">
      <alignment vertical="center" shrinkToFit="1"/>
    </xf>
    <xf numFmtId="0" fontId="9" fillId="0" borderId="145" xfId="0" applyFont="1" applyBorder="1" applyAlignment="1">
      <alignment horizontal="center" vertical="center" shrinkToFit="1"/>
    </xf>
    <xf numFmtId="0" fontId="15" fillId="0" borderId="61" xfId="0" applyFont="1" applyBorder="1" applyAlignment="1">
      <alignment vertical="center" shrinkToFit="1"/>
    </xf>
    <xf numFmtId="0" fontId="16" fillId="0" borderId="118" xfId="0" applyFont="1" applyBorder="1">
      <alignment vertical="center"/>
    </xf>
    <xf numFmtId="0" fontId="15" fillId="0" borderId="62" xfId="0" applyFont="1" applyBorder="1">
      <alignment vertical="center"/>
    </xf>
    <xf numFmtId="0" fontId="15" fillId="0" borderId="62" xfId="0" applyFont="1" applyBorder="1" applyAlignment="1">
      <alignment vertical="center" shrinkToFit="1"/>
    </xf>
    <xf numFmtId="0" fontId="15" fillId="0" borderId="63" xfId="0" applyFont="1" applyBorder="1">
      <alignment vertical="center"/>
    </xf>
    <xf numFmtId="0" fontId="15" fillId="0" borderId="64" xfId="0" applyFont="1" applyBorder="1">
      <alignment vertical="center"/>
    </xf>
    <xf numFmtId="0" fontId="15" fillId="0" borderId="119" xfId="0" applyFont="1" applyBorder="1">
      <alignment vertical="center"/>
    </xf>
    <xf numFmtId="0" fontId="20" fillId="0" borderId="44" xfId="0" applyFont="1" applyBorder="1" applyAlignment="1">
      <alignment vertical="center" shrinkToFit="1"/>
    </xf>
    <xf numFmtId="0" fontId="16" fillId="0" borderId="48" xfId="0" applyFont="1" applyBorder="1">
      <alignment vertical="center"/>
    </xf>
    <xf numFmtId="0" fontId="15" fillId="0" borderId="47" xfId="0" applyFont="1" applyBorder="1">
      <alignment vertical="center"/>
    </xf>
    <xf numFmtId="0" fontId="15" fillId="0" borderId="47" xfId="0" applyFont="1" applyBorder="1" applyAlignment="1">
      <alignment vertical="center" shrinkToFit="1"/>
    </xf>
    <xf numFmtId="0" fontId="15" fillId="0" borderId="45" xfId="0" applyFont="1" applyBorder="1">
      <alignment vertical="center"/>
    </xf>
    <xf numFmtId="0" fontId="15" fillId="0" borderId="46" xfId="0" applyFont="1" applyBorder="1">
      <alignment vertical="center"/>
    </xf>
    <xf numFmtId="0" fontId="15" fillId="0" borderId="146" xfId="0" applyFont="1" applyBorder="1">
      <alignment vertical="center"/>
    </xf>
    <xf numFmtId="0" fontId="14" fillId="0" borderId="49" xfId="0" applyFont="1" applyBorder="1">
      <alignment vertical="center"/>
    </xf>
    <xf numFmtId="0" fontId="20" fillId="0" borderId="61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6" borderId="142" xfId="0" applyFont="1" applyFill="1" applyBorder="1" applyAlignment="1">
      <alignment horizontal="center" vertical="center"/>
    </xf>
    <xf numFmtId="0" fontId="8" fillId="6" borderId="141" xfId="0" applyFont="1" applyFill="1" applyBorder="1" applyAlignment="1">
      <alignment horizontal="center" vertical="center"/>
    </xf>
    <xf numFmtId="0" fontId="8" fillId="6" borderId="125" xfId="0" applyFont="1" applyFill="1" applyBorder="1" applyAlignment="1">
      <alignment horizontal="center" vertical="center"/>
    </xf>
    <xf numFmtId="0" fontId="8" fillId="6" borderId="126" xfId="0" applyFont="1" applyFill="1" applyBorder="1" applyAlignment="1">
      <alignment horizontal="center" vertical="center"/>
    </xf>
    <xf numFmtId="0" fontId="8" fillId="6" borderId="155" xfId="0" applyFont="1" applyFill="1" applyBorder="1" applyAlignment="1">
      <alignment horizontal="center" vertical="center"/>
    </xf>
    <xf numFmtId="0" fontId="8" fillId="6" borderId="156" xfId="0" applyFont="1" applyFill="1" applyBorder="1" applyAlignment="1">
      <alignment horizontal="center" vertical="center"/>
    </xf>
    <xf numFmtId="0" fontId="8" fillId="6" borderId="157" xfId="0" applyFont="1" applyFill="1" applyBorder="1" applyAlignment="1">
      <alignment horizontal="center" vertical="center"/>
    </xf>
    <xf numFmtId="0" fontId="8" fillId="6" borderId="81" xfId="0" applyFont="1" applyFill="1" applyBorder="1" applyAlignment="1">
      <alignment horizontal="center" vertical="center"/>
    </xf>
    <xf numFmtId="0" fontId="8" fillId="6" borderId="158" xfId="0" applyFont="1" applyFill="1" applyBorder="1" applyAlignment="1">
      <alignment horizontal="center" vertical="center"/>
    </xf>
    <xf numFmtId="0" fontId="8" fillId="6" borderId="159" xfId="0" applyFont="1" applyFill="1" applyBorder="1" applyAlignment="1">
      <alignment horizontal="center" vertical="center"/>
    </xf>
    <xf numFmtId="0" fontId="8" fillId="7" borderId="155" xfId="0" applyFont="1" applyFill="1" applyBorder="1" applyAlignment="1">
      <alignment horizontal="center" vertical="center"/>
    </xf>
    <xf numFmtId="0" fontId="8" fillId="7" borderId="156" xfId="0" applyFont="1" applyFill="1" applyBorder="1" applyAlignment="1">
      <alignment horizontal="center" vertical="center"/>
    </xf>
    <xf numFmtId="0" fontId="8" fillId="7" borderId="157" xfId="0" applyFont="1" applyFill="1" applyBorder="1" applyAlignment="1">
      <alignment horizontal="center" vertical="center"/>
    </xf>
    <xf numFmtId="0" fontId="8" fillId="7" borderId="81" xfId="0" applyFont="1" applyFill="1" applyBorder="1" applyAlignment="1">
      <alignment horizontal="center" vertical="center"/>
    </xf>
    <xf numFmtId="0" fontId="8" fillId="7" borderId="158" xfId="0" applyFont="1" applyFill="1" applyBorder="1" applyAlignment="1">
      <alignment horizontal="center" vertical="center"/>
    </xf>
    <xf numFmtId="0" fontId="8" fillId="7" borderId="159" xfId="0" applyFont="1" applyFill="1" applyBorder="1" applyAlignment="1">
      <alignment horizontal="center" vertical="center"/>
    </xf>
    <xf numFmtId="0" fontId="14" fillId="0" borderId="160" xfId="0" applyFont="1" applyBorder="1" applyAlignment="1">
      <alignment horizontal="center" vertical="center" shrinkToFit="1"/>
    </xf>
    <xf numFmtId="0" fontId="22" fillId="5" borderId="127" xfId="0" applyFont="1" applyFill="1" applyBorder="1" applyAlignment="1">
      <alignment horizontal="center" vertical="center" shrinkToFit="1"/>
    </xf>
    <xf numFmtId="0" fontId="23" fillId="6" borderId="151" xfId="0" applyFont="1" applyFill="1" applyBorder="1" applyAlignment="1">
      <alignment horizontal="center" vertical="center"/>
    </xf>
    <xf numFmtId="0" fontId="23" fillId="6" borderId="152" xfId="0" applyFont="1" applyFill="1" applyBorder="1" applyAlignment="1">
      <alignment horizontal="center" vertical="center"/>
    </xf>
    <xf numFmtId="0" fontId="23" fillId="6" borderId="153" xfId="0" applyFont="1" applyFill="1" applyBorder="1" applyAlignment="1">
      <alignment horizontal="center" vertical="center"/>
    </xf>
    <xf numFmtId="0" fontId="23" fillId="6" borderId="147" xfId="0" applyFont="1" applyFill="1" applyBorder="1" applyAlignment="1">
      <alignment horizontal="center" vertical="center"/>
    </xf>
    <xf numFmtId="0" fontId="23" fillId="6" borderId="148" xfId="0" applyFont="1" applyFill="1" applyBorder="1" applyAlignment="1">
      <alignment horizontal="center" vertical="center"/>
    </xf>
    <xf numFmtId="0" fontId="23" fillId="6" borderId="123" xfId="0" applyFont="1" applyFill="1" applyBorder="1" applyAlignment="1">
      <alignment horizontal="center" vertical="center"/>
    </xf>
    <xf numFmtId="0" fontId="23" fillId="6" borderId="81" xfId="0" applyFont="1" applyFill="1" applyBorder="1" applyAlignment="1">
      <alignment horizontal="center" vertical="center"/>
    </xf>
    <xf numFmtId="0" fontId="23" fillId="6" borderId="149" xfId="0" applyFont="1" applyFill="1" applyBorder="1" applyAlignment="1">
      <alignment horizontal="center" vertical="center"/>
    </xf>
    <xf numFmtId="0" fontId="23" fillId="6" borderId="150" xfId="0" applyFont="1" applyFill="1" applyBorder="1" applyAlignment="1">
      <alignment horizontal="center" vertical="center"/>
    </xf>
    <xf numFmtId="0" fontId="8" fillId="6" borderId="155" xfId="0" applyFont="1" applyFill="1" applyBorder="1">
      <alignment vertical="center"/>
    </xf>
    <xf numFmtId="0" fontId="8" fillId="6" borderId="156" xfId="0" applyFont="1" applyFill="1" applyBorder="1">
      <alignment vertical="center"/>
    </xf>
    <xf numFmtId="0" fontId="8" fillId="6" borderId="157" xfId="0" applyFont="1" applyFill="1" applyBorder="1">
      <alignment vertical="center"/>
    </xf>
    <xf numFmtId="0" fontId="8" fillId="6" borderId="81" xfId="0" applyFont="1" applyFill="1" applyBorder="1">
      <alignment vertical="center"/>
    </xf>
    <xf numFmtId="0" fontId="8" fillId="6" borderId="158" xfId="0" applyFont="1" applyFill="1" applyBorder="1">
      <alignment vertical="center"/>
    </xf>
    <xf numFmtId="0" fontId="8" fillId="6" borderId="159" xfId="0" applyFont="1" applyFill="1" applyBorder="1">
      <alignment vertical="center"/>
    </xf>
    <xf numFmtId="0" fontId="8" fillId="6" borderId="142" xfId="0" applyFont="1" applyFill="1" applyBorder="1" applyAlignment="1">
      <alignment horizontal="center" vertical="center"/>
    </xf>
    <xf numFmtId="0" fontId="8" fillId="6" borderId="15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shrinkToFit="1"/>
    </xf>
    <xf numFmtId="0" fontId="20" fillId="5" borderId="5" xfId="0" applyFont="1" applyFill="1" applyBorder="1" applyAlignment="1">
      <alignment horizontal="center" vertical="center" shrinkToFit="1"/>
    </xf>
    <xf numFmtId="0" fontId="14" fillId="5" borderId="3" xfId="0" applyFont="1" applyFill="1" applyBorder="1" applyAlignment="1">
      <alignment horizontal="center" vertical="center" shrinkToFit="1"/>
    </xf>
    <xf numFmtId="0" fontId="15" fillId="5" borderId="10" xfId="0" applyFont="1" applyFill="1" applyBorder="1" applyAlignment="1">
      <alignment horizontal="center" vertical="center" shrinkToFit="1"/>
    </xf>
    <xf numFmtId="0" fontId="15" fillId="5" borderId="5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vertical="center" shrinkToFit="1"/>
    </xf>
    <xf numFmtId="0" fontId="15" fillId="0" borderId="7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vertical="center" shrinkToFit="1"/>
    </xf>
    <xf numFmtId="0" fontId="15" fillId="0" borderId="9" xfId="0" applyFont="1" applyFill="1" applyBorder="1">
      <alignment vertical="center"/>
    </xf>
    <xf numFmtId="0" fontId="15" fillId="0" borderId="12" xfId="0" applyFont="1" applyFill="1" applyBorder="1" applyAlignment="1">
      <alignment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vertical="center" shrinkToFit="1"/>
    </xf>
    <xf numFmtId="0" fontId="15" fillId="0" borderId="25" xfId="0" applyFont="1" applyFill="1" applyBorder="1">
      <alignment vertical="center"/>
    </xf>
    <xf numFmtId="0" fontId="3" fillId="5" borderId="86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83" xfId="0" applyFont="1" applyFill="1" applyBorder="1" applyAlignment="1">
      <alignment vertical="center" shrinkToFit="1"/>
    </xf>
    <xf numFmtId="0" fontId="13" fillId="5" borderId="3" xfId="0" applyFont="1" applyFill="1" applyBorder="1" applyAlignment="1">
      <alignment vertical="center" shrinkToFit="1"/>
    </xf>
    <xf numFmtId="0" fontId="13" fillId="5" borderId="4" xfId="0" applyFont="1" applyFill="1" applyBorder="1" applyAlignment="1">
      <alignment vertical="center" shrinkToFit="1"/>
    </xf>
    <xf numFmtId="0" fontId="13" fillId="5" borderId="5" xfId="0" applyFont="1" applyFill="1" applyBorder="1" applyAlignment="1">
      <alignment vertical="center" shrinkToFit="1"/>
    </xf>
    <xf numFmtId="0" fontId="3" fillId="5" borderId="85" xfId="0" applyFont="1" applyFill="1" applyBorder="1" applyAlignment="1">
      <alignment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176" fontId="3" fillId="5" borderId="16" xfId="0" applyNumberFormat="1" applyFont="1" applyFill="1" applyBorder="1" applyAlignment="1">
      <alignment horizontal="center" vertical="center" shrinkToFit="1"/>
    </xf>
    <xf numFmtId="176" fontId="3" fillId="5" borderId="4" xfId="0" applyNumberFormat="1" applyFont="1" applyFill="1" applyBorder="1" applyAlignment="1">
      <alignment horizontal="center" vertical="center" shrinkToFit="1"/>
    </xf>
    <xf numFmtId="176" fontId="3" fillId="5" borderId="10" xfId="0" applyNumberFormat="1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/>
    </xf>
    <xf numFmtId="0" fontId="5" fillId="5" borderId="7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shrinkToFit="1"/>
    </xf>
    <xf numFmtId="0" fontId="18" fillId="5" borderId="3" xfId="0" applyFont="1" applyFill="1" applyBorder="1" applyAlignment="1">
      <alignment horizontal="center" vertical="center"/>
    </xf>
    <xf numFmtId="0" fontId="18" fillId="5" borderId="107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07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22" fillId="5" borderId="139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130" xfId="0" applyFont="1" applyFill="1" applyBorder="1" applyAlignment="1">
      <alignment horizontal="center" vertical="center"/>
    </xf>
    <xf numFmtId="0" fontId="22" fillId="5" borderId="131" xfId="0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 shrinkToFit="1"/>
    </xf>
    <xf numFmtId="0" fontId="3" fillId="5" borderId="84" xfId="0" applyFont="1" applyFill="1" applyBorder="1" applyAlignment="1">
      <alignment horizontal="center" vertical="center" shrinkToFit="1"/>
    </xf>
    <xf numFmtId="0" fontId="3" fillId="5" borderId="92" xfId="0" applyFont="1" applyFill="1" applyBorder="1" applyAlignment="1">
      <alignment horizontal="center" vertical="center" shrinkToFit="1"/>
    </xf>
    <xf numFmtId="0" fontId="3" fillId="5" borderId="99" xfId="0" applyFont="1" applyFill="1" applyBorder="1" applyAlignment="1">
      <alignment horizontal="center" vertical="center" shrinkToFit="1"/>
    </xf>
    <xf numFmtId="0" fontId="3" fillId="5" borderId="100" xfId="0" applyFont="1" applyFill="1" applyBorder="1" applyAlignment="1">
      <alignment horizontal="center" vertical="center" shrinkToFit="1"/>
    </xf>
    <xf numFmtId="0" fontId="3" fillId="5" borderId="101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15" fillId="0" borderId="120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77628021668231E-2"/>
          <c:y val="5.5555555555555552E-2"/>
          <c:w val="0.92600280213792741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v>打率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通年集約表!$AB$54:$AB$65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2E4-4DDD-AE93-B121921CDA0F}"/>
            </c:ext>
          </c:extLst>
        </c:ser>
        <c:ser>
          <c:idx val="1"/>
          <c:order val="1"/>
          <c:tx>
            <c:v>長打率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通年集約表!$AC$54:$AC$65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E4-4DDD-AE93-B121921CDA0F}"/>
            </c:ext>
          </c:extLst>
        </c:ser>
        <c:ser>
          <c:idx val="2"/>
          <c:order val="2"/>
          <c:tx>
            <c:v>出塁率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通年集約表!$AD$54:$AD$65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2E4-4DDD-AE93-B121921CDA0F}"/>
            </c:ext>
          </c:extLst>
        </c:ser>
        <c:ser>
          <c:idx val="3"/>
          <c:order val="3"/>
          <c:tx>
            <c:v>OPS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通年集約表!$AE$54:$AE$65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2E4-4DDD-AE93-B121921CDA0F}"/>
            </c:ext>
          </c:extLst>
        </c:ser>
        <c:ser>
          <c:idx val="4"/>
          <c:order val="4"/>
          <c:tx>
            <c:v>四死率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通年集約表!$AF$54:$AF$65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2E4-4DDD-AE93-B121921CDA0F}"/>
            </c:ext>
          </c:extLst>
        </c:ser>
        <c:ser>
          <c:idx val="5"/>
          <c:order val="5"/>
          <c:tx>
            <c:v>三振率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通年集約表!$AG$54:$AG$65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2E4-4DDD-AE93-B121921CD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756424"/>
        <c:axId val="347763088"/>
      </c:lineChart>
      <c:catAx>
        <c:axId val="347756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763088"/>
        <c:crosses val="autoZero"/>
        <c:auto val="1"/>
        <c:lblAlgn val="ctr"/>
        <c:lblOffset val="100"/>
        <c:noMultiLvlLbl val="0"/>
      </c:catAx>
      <c:valAx>
        <c:axId val="34776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7564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541381033470631"/>
          <c:y val="3.524229889863191E-2"/>
          <c:w val="0.39789696156976012"/>
          <c:h val="9.9486419805616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77628021668231E-2"/>
          <c:y val="5.5555555555555552E-2"/>
          <c:w val="0.92600280213792741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v>打率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チーム別集約表!$AB$54:$AB$65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2E4-4DDD-AE93-B121921CDA0F}"/>
            </c:ext>
          </c:extLst>
        </c:ser>
        <c:ser>
          <c:idx val="1"/>
          <c:order val="1"/>
          <c:tx>
            <c:v>長打率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チーム別集約表!$AC$54:$AC$65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E4-4DDD-AE93-B121921CDA0F}"/>
            </c:ext>
          </c:extLst>
        </c:ser>
        <c:ser>
          <c:idx val="2"/>
          <c:order val="2"/>
          <c:tx>
            <c:v>出塁率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チーム別集約表!$AD$54:$AD$65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2E4-4DDD-AE93-B121921CDA0F}"/>
            </c:ext>
          </c:extLst>
        </c:ser>
        <c:ser>
          <c:idx val="3"/>
          <c:order val="3"/>
          <c:tx>
            <c:v>OPS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チーム別集約表!$AE$54:$AE$65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2E4-4DDD-AE93-B121921CDA0F}"/>
            </c:ext>
          </c:extLst>
        </c:ser>
        <c:ser>
          <c:idx val="4"/>
          <c:order val="4"/>
          <c:tx>
            <c:v>四死率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チーム別集約表!$AF$54:$AF$65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2E4-4DDD-AE93-B121921CDA0F}"/>
            </c:ext>
          </c:extLst>
        </c:ser>
        <c:ser>
          <c:idx val="5"/>
          <c:order val="5"/>
          <c:tx>
            <c:v>三振率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チーム別集約表!$AG$54:$AG$65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2E4-4DDD-AE93-B121921CD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763872"/>
        <c:axId val="347757208"/>
      </c:lineChart>
      <c:catAx>
        <c:axId val="34776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757208"/>
        <c:crosses val="autoZero"/>
        <c:auto val="1"/>
        <c:lblAlgn val="ctr"/>
        <c:lblOffset val="100"/>
        <c:noMultiLvlLbl val="0"/>
      </c:catAx>
      <c:valAx>
        <c:axId val="34775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7638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541381033470631"/>
          <c:y val="3.524229889863191E-2"/>
          <c:w val="0.39789696156976012"/>
          <c:h val="9.9486419805616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2481;&#12540;&#12512;&#21029;&#38598;&#32004;&#34920;!A1"/><Relationship Id="rId2" Type="http://schemas.openxmlformats.org/officeDocument/2006/relationships/hyperlink" Target="#&#12481;&#12540;&#12512;&#21029;&#12521;&#12452;&#12531;&#12450;&#12483;&#12503;!A1"/><Relationship Id="rId1" Type="http://schemas.openxmlformats.org/officeDocument/2006/relationships/hyperlink" Target="#&#36890;&#24180;&#25104;&#32318;&#12521;&#12452;&#12531;&#12450;&#12483;&#12503;!A1"/><Relationship Id="rId6" Type="http://schemas.openxmlformats.org/officeDocument/2006/relationships/hyperlink" Target="#&#12522;&#12473;&#12488;&#12487;&#12540;&#12479;&#12540;!A1"/><Relationship Id="rId5" Type="http://schemas.openxmlformats.org/officeDocument/2006/relationships/hyperlink" Target="#&#12487;&#12540;&#12479;&#12540;!A1"/><Relationship Id="rId4" Type="http://schemas.openxmlformats.org/officeDocument/2006/relationships/hyperlink" Target="#&#25171;&#25731;&#25104;&#3231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837;&#21147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837;&#2114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837;&#21147;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837;&#2114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837;&#21147;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837;&#21147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837;&#2114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19</xdr:row>
      <xdr:rowOff>133350</xdr:rowOff>
    </xdr:from>
    <xdr:ext cx="1983492" cy="32842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3400" y="6105525"/>
          <a:ext cx="1983492" cy="32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u="none">
              <a:solidFill>
                <a:srgbClr val="FF0000"/>
              </a:solidFill>
              <a:latin typeface="Yu Gothic Medium" panose="020B0500000000000000" pitchFamily="50" charset="-128"/>
              <a:ea typeface="Yu Gothic Medium" panose="020B0500000000000000" pitchFamily="50" charset="-128"/>
            </a:rPr>
            <a:t>＊重複者名は斜体太字で表示</a:t>
          </a:r>
        </a:p>
      </xdr:txBody>
    </xdr:sp>
    <xdr:clientData/>
  </xdr:oneCellAnchor>
  <xdr:oneCellAnchor>
    <xdr:from>
      <xdr:col>2</xdr:col>
      <xdr:colOff>219075</xdr:colOff>
      <xdr:row>1</xdr:row>
      <xdr:rowOff>9525</xdr:rowOff>
    </xdr:from>
    <xdr:ext cx="1525310" cy="464789"/>
    <xdr:sp macro="" textlink="">
      <xdr:nvSpPr>
        <xdr:cNvPr id="3" name="四角形: 角度付き 2">
          <a:extLst>
            <a:ext uri="{FF2B5EF4-FFF2-40B4-BE49-F238E27FC236}">
              <a16:creationId xmlns:a16="http://schemas.microsoft.com/office/drawing/2014/main" id="{83E36BAD-44A5-4349-88C3-C70309A8B048}"/>
            </a:ext>
          </a:extLst>
        </xdr:cNvPr>
        <xdr:cNvSpPr/>
      </xdr:nvSpPr>
      <xdr:spPr>
        <a:xfrm>
          <a:off x="714375" y="323850"/>
          <a:ext cx="1525310" cy="464789"/>
        </a:xfrm>
        <a:prstGeom prst="bevel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試合参加メンバー</a:t>
          </a:r>
        </a:p>
      </xdr:txBody>
    </xdr:sp>
    <xdr:clientData/>
  </xdr:oneCellAnchor>
  <xdr:oneCellAnchor>
    <xdr:from>
      <xdr:col>8</xdr:col>
      <xdr:colOff>66675</xdr:colOff>
      <xdr:row>0</xdr:row>
      <xdr:rowOff>123825</xdr:rowOff>
    </xdr:from>
    <xdr:ext cx="1064835" cy="464789"/>
    <xdr:sp macro="" textlink="">
      <xdr:nvSpPr>
        <xdr:cNvPr id="8" name="四角形: 角度付き 7">
          <a:extLst>
            <a:ext uri="{FF2B5EF4-FFF2-40B4-BE49-F238E27FC236}">
              <a16:creationId xmlns:a16="http://schemas.microsoft.com/office/drawing/2014/main" id="{D3D7E90A-11B0-4EA3-A7A6-2ED304CB9CBA}"/>
            </a:ext>
          </a:extLst>
        </xdr:cNvPr>
        <xdr:cNvSpPr/>
      </xdr:nvSpPr>
      <xdr:spPr>
        <a:xfrm>
          <a:off x="3190875" y="123825"/>
          <a:ext cx="1064835" cy="464789"/>
        </a:xfrm>
        <a:prstGeom prst="bevel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打順要成績</a:t>
          </a:r>
        </a:p>
      </xdr:txBody>
    </xdr:sp>
    <xdr:clientData/>
  </xdr:oneCellAnchor>
  <xdr:oneCellAnchor>
    <xdr:from>
      <xdr:col>13</xdr:col>
      <xdr:colOff>133350</xdr:colOff>
      <xdr:row>1</xdr:row>
      <xdr:rowOff>104775</xdr:rowOff>
    </xdr:from>
    <xdr:ext cx="2129552" cy="464789"/>
    <xdr:sp macro="" textlink="">
      <xdr:nvSpPr>
        <xdr:cNvPr id="12" name="四角形: 角度付き 11">
          <a:extLst>
            <a:ext uri="{FF2B5EF4-FFF2-40B4-BE49-F238E27FC236}">
              <a16:creationId xmlns:a16="http://schemas.microsoft.com/office/drawing/2014/main" id="{6BBD9600-4E9F-4317-9E20-246F0DCC5BE7}"/>
            </a:ext>
          </a:extLst>
        </xdr:cNvPr>
        <xdr:cNvSpPr/>
      </xdr:nvSpPr>
      <xdr:spPr>
        <a:xfrm>
          <a:off x="5229225" y="419100"/>
          <a:ext cx="2129552" cy="464789"/>
        </a:xfrm>
        <a:prstGeom prst="bevel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試合バッティングオーダー</a:t>
          </a:r>
        </a:p>
      </xdr:txBody>
    </xdr:sp>
    <xdr:clientData/>
  </xdr:oneCellAnchor>
  <xdr:oneCellAnchor>
    <xdr:from>
      <xdr:col>19</xdr:col>
      <xdr:colOff>76200</xdr:colOff>
      <xdr:row>0</xdr:row>
      <xdr:rowOff>104775</xdr:rowOff>
    </xdr:from>
    <xdr:ext cx="1215152" cy="464789"/>
    <xdr:sp macro="" textlink="">
      <xdr:nvSpPr>
        <xdr:cNvPr id="14" name="四角形: 角度付き 13">
          <a:extLst>
            <a:ext uri="{FF2B5EF4-FFF2-40B4-BE49-F238E27FC236}">
              <a16:creationId xmlns:a16="http://schemas.microsoft.com/office/drawing/2014/main" id="{A49F83C9-26E3-4CFF-BABF-CEC3BE512AA4}"/>
            </a:ext>
          </a:extLst>
        </xdr:cNvPr>
        <xdr:cNvSpPr/>
      </xdr:nvSpPr>
      <xdr:spPr>
        <a:xfrm>
          <a:off x="7791450" y="104775"/>
          <a:ext cx="1215152" cy="464789"/>
        </a:xfrm>
        <a:prstGeom prst="bevel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対戦チーム名</a:t>
          </a:r>
        </a:p>
      </xdr:txBody>
    </xdr:sp>
    <xdr:clientData/>
  </xdr:oneCellAnchor>
  <xdr:oneCellAnchor>
    <xdr:from>
      <xdr:col>19</xdr:col>
      <xdr:colOff>0</xdr:colOff>
      <xdr:row>9</xdr:row>
      <xdr:rowOff>9525</xdr:rowOff>
    </xdr:from>
    <xdr:ext cx="1837129" cy="436415"/>
    <xdr:sp macro="" textlink="">
      <xdr:nvSpPr>
        <xdr:cNvPr id="17" name="四角形: 角度付き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747E49-A4AB-4C7D-9DF2-AE93C1DA8B0E}"/>
            </a:ext>
          </a:extLst>
        </xdr:cNvPr>
        <xdr:cNvSpPr/>
      </xdr:nvSpPr>
      <xdr:spPr>
        <a:xfrm>
          <a:off x="7715250" y="2838450"/>
          <a:ext cx="1837129" cy="43641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通年成績ラインアップへ</a:t>
          </a:r>
        </a:p>
      </xdr:txBody>
    </xdr:sp>
    <xdr:clientData/>
  </xdr:oneCellAnchor>
  <xdr:oneCellAnchor>
    <xdr:from>
      <xdr:col>19</xdr:col>
      <xdr:colOff>0</xdr:colOff>
      <xdr:row>11</xdr:row>
      <xdr:rowOff>9525</xdr:rowOff>
    </xdr:from>
    <xdr:ext cx="1837129" cy="436331"/>
    <xdr:sp macro="" textlink="">
      <xdr:nvSpPr>
        <xdr:cNvPr id="18" name="四角形: 角度付き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E172F6-56C6-4F03-9B8E-311A94E90A22}"/>
            </a:ext>
          </a:extLst>
        </xdr:cNvPr>
        <xdr:cNvSpPr/>
      </xdr:nvSpPr>
      <xdr:spPr>
        <a:xfrm>
          <a:off x="7715250" y="3467100"/>
          <a:ext cx="1837129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チーム別ラインアップへ</a:t>
          </a:r>
        </a:p>
      </xdr:txBody>
    </xdr:sp>
    <xdr:clientData/>
  </xdr:oneCellAnchor>
  <xdr:oneCellAnchor>
    <xdr:from>
      <xdr:col>19</xdr:col>
      <xdr:colOff>200025</xdr:colOff>
      <xdr:row>5</xdr:row>
      <xdr:rowOff>123825</xdr:rowOff>
    </xdr:from>
    <xdr:ext cx="1172116" cy="328360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5E899FE-6649-453A-AB8E-DE43BE7633FC}"/>
            </a:ext>
          </a:extLst>
        </xdr:cNvPr>
        <xdr:cNvSpPr/>
      </xdr:nvSpPr>
      <xdr:spPr>
        <a:xfrm>
          <a:off x="7915275" y="1695450"/>
          <a:ext cx="1172116" cy="328360"/>
        </a:xfrm>
        <a:prstGeom prst="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none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↓リンクボタン</a:t>
          </a:r>
        </a:p>
      </xdr:txBody>
    </xdr:sp>
    <xdr:clientData/>
  </xdr:oneCellAnchor>
  <xdr:oneCellAnchor>
    <xdr:from>
      <xdr:col>19</xdr:col>
      <xdr:colOff>9525</xdr:colOff>
      <xdr:row>13</xdr:row>
      <xdr:rowOff>0</xdr:rowOff>
    </xdr:from>
    <xdr:ext cx="1703308" cy="436331"/>
    <xdr:sp macro="" textlink="">
      <xdr:nvSpPr>
        <xdr:cNvPr id="11" name="四角形: 角度付き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C8BBE7-F38E-4947-B961-CE4B960694FF}"/>
            </a:ext>
          </a:extLst>
        </xdr:cNvPr>
        <xdr:cNvSpPr/>
      </xdr:nvSpPr>
      <xdr:spPr>
        <a:xfrm>
          <a:off x="7724775" y="4086225"/>
          <a:ext cx="1703308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チーム別成績シートへ</a:t>
          </a:r>
        </a:p>
      </xdr:txBody>
    </xdr:sp>
    <xdr:clientData/>
  </xdr:oneCellAnchor>
  <xdr:oneCellAnchor>
    <xdr:from>
      <xdr:col>19</xdr:col>
      <xdr:colOff>0</xdr:colOff>
      <xdr:row>15</xdr:row>
      <xdr:rowOff>0</xdr:rowOff>
    </xdr:from>
    <xdr:ext cx="1414780" cy="436331"/>
    <xdr:sp macro="" textlink="">
      <xdr:nvSpPr>
        <xdr:cNvPr id="15" name="四角形: 角度付き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EB3745-340C-408A-9AB5-E037115B6FC4}"/>
            </a:ext>
          </a:extLst>
        </xdr:cNvPr>
        <xdr:cNvSpPr/>
      </xdr:nvSpPr>
      <xdr:spPr>
        <a:xfrm>
          <a:off x="7715250" y="4714875"/>
          <a:ext cx="1414780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打撃成績シートへ</a:t>
          </a:r>
        </a:p>
      </xdr:txBody>
    </xdr:sp>
    <xdr:clientData/>
  </xdr:oneCellAnchor>
  <xdr:oneCellAnchor>
    <xdr:from>
      <xdr:col>19</xdr:col>
      <xdr:colOff>0</xdr:colOff>
      <xdr:row>17</xdr:row>
      <xdr:rowOff>0</xdr:rowOff>
    </xdr:from>
    <xdr:ext cx="1414780" cy="436331"/>
    <xdr:sp macro="" textlink="">
      <xdr:nvSpPr>
        <xdr:cNvPr id="16" name="四角形: 角度付き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0B8154-461E-41F5-BA3B-4239BABCD6B2}"/>
            </a:ext>
          </a:extLst>
        </xdr:cNvPr>
        <xdr:cNvSpPr/>
      </xdr:nvSpPr>
      <xdr:spPr>
        <a:xfrm>
          <a:off x="7715250" y="5343525"/>
          <a:ext cx="1414780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データーシートへ</a:t>
          </a:r>
        </a:p>
      </xdr:txBody>
    </xdr:sp>
    <xdr:clientData/>
  </xdr:oneCellAnchor>
  <xdr:oneCellAnchor>
    <xdr:from>
      <xdr:col>19</xdr:col>
      <xdr:colOff>0</xdr:colOff>
      <xdr:row>7</xdr:row>
      <xdr:rowOff>9525</xdr:rowOff>
    </xdr:from>
    <xdr:ext cx="1837129" cy="436331"/>
    <xdr:sp macro="" textlink="">
      <xdr:nvSpPr>
        <xdr:cNvPr id="20" name="四角形: 角度付き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A0EF81-991A-4657-8D05-3509DD069BC7}"/>
            </a:ext>
          </a:extLst>
        </xdr:cNvPr>
        <xdr:cNvSpPr/>
      </xdr:nvSpPr>
      <xdr:spPr>
        <a:xfrm>
          <a:off x="7715250" y="2209800"/>
          <a:ext cx="1837129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リストデーターシートへ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</xdr:row>
      <xdr:rowOff>47625</xdr:rowOff>
    </xdr:from>
    <xdr:ext cx="729687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38300" y="247650"/>
          <a:ext cx="729687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チーム名</a:t>
          </a:r>
        </a:p>
      </xdr:txBody>
    </xdr:sp>
    <xdr:clientData/>
  </xdr:oneCellAnchor>
  <xdr:oneCellAnchor>
    <xdr:from>
      <xdr:col>5</xdr:col>
      <xdr:colOff>152400</xdr:colOff>
      <xdr:row>2</xdr:row>
      <xdr:rowOff>66675</xdr:rowOff>
    </xdr:from>
    <xdr:ext cx="75123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90775" y="466725"/>
          <a:ext cx="751231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打撃成績</a:t>
          </a:r>
        </a:p>
      </xdr:txBody>
    </xdr:sp>
    <xdr:clientData/>
  </xdr:oneCellAnchor>
  <xdr:oneCellAnchor>
    <xdr:from>
      <xdr:col>7</xdr:col>
      <xdr:colOff>523875</xdr:colOff>
      <xdr:row>2</xdr:row>
      <xdr:rowOff>85725</xdr:rowOff>
    </xdr:from>
    <xdr:ext cx="751231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19500" y="485775"/>
          <a:ext cx="751231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守備位置</a:t>
          </a:r>
          <a:endParaRPr kumimoji="1" lang="en-US" altLang="ja-JP" sz="1100" b="1"/>
        </a:p>
      </xdr:txBody>
    </xdr:sp>
    <xdr:clientData/>
  </xdr:oneCellAnchor>
  <xdr:oneCellAnchor>
    <xdr:from>
      <xdr:col>10</xdr:col>
      <xdr:colOff>266700</xdr:colOff>
      <xdr:row>1</xdr:row>
      <xdr:rowOff>47625</xdr:rowOff>
    </xdr:from>
    <xdr:ext cx="131779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91125" y="247650"/>
          <a:ext cx="1317797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個人別試合出場数</a:t>
          </a:r>
          <a:endParaRPr kumimoji="1" lang="en-US" altLang="ja-JP" sz="1100" b="1"/>
        </a:p>
      </xdr:txBody>
    </xdr:sp>
    <xdr:clientData/>
  </xdr:oneCellAnchor>
  <xdr:oneCellAnchor>
    <xdr:from>
      <xdr:col>13</xdr:col>
      <xdr:colOff>120650</xdr:colOff>
      <xdr:row>0</xdr:row>
      <xdr:rowOff>184150</xdr:rowOff>
    </xdr:from>
    <xdr:ext cx="1979581" cy="4591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CA79779-7FA8-46EC-A5BD-C53760ABA338}"/>
            </a:ext>
          </a:extLst>
        </xdr:cNvPr>
        <xdr:cNvSpPr txBox="1"/>
      </xdr:nvSpPr>
      <xdr:spPr>
        <a:xfrm>
          <a:off x="6375400" y="184150"/>
          <a:ext cx="1979581" cy="45910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自チームメンバーの選手名、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背番号をキー入力してください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158750</xdr:colOff>
      <xdr:row>2</xdr:row>
      <xdr:rowOff>32700</xdr:rowOff>
    </xdr:from>
    <xdr:to>
      <xdr:col>13</xdr:col>
      <xdr:colOff>120650</xdr:colOff>
      <xdr:row>3</xdr:row>
      <xdr:rowOff>127000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D442C9C-4720-4662-BF72-8D9D66DD7699}"/>
            </a:ext>
          </a:extLst>
        </xdr:cNvPr>
        <xdr:cNvCxnSpPr>
          <a:stCxn id="7" idx="1"/>
        </xdr:cNvCxnSpPr>
      </xdr:nvCxnSpPr>
      <xdr:spPr>
        <a:xfrm flipH="1">
          <a:off x="4756150" y="413700"/>
          <a:ext cx="1619250" cy="2911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463550</xdr:colOff>
      <xdr:row>2</xdr:row>
      <xdr:rowOff>32700</xdr:rowOff>
    </xdr:from>
    <xdr:to>
      <xdr:col>13</xdr:col>
      <xdr:colOff>120650</xdr:colOff>
      <xdr:row>3</xdr:row>
      <xdr:rowOff>158750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E362531-5FAA-4CC9-BA68-2291AED04B7E}"/>
            </a:ext>
          </a:extLst>
        </xdr:cNvPr>
        <xdr:cNvCxnSpPr>
          <a:stCxn id="7" idx="1"/>
        </xdr:cNvCxnSpPr>
      </xdr:nvCxnSpPr>
      <xdr:spPr>
        <a:xfrm flipH="1">
          <a:off x="5422900" y="413700"/>
          <a:ext cx="952500" cy="32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28575</xdr:colOff>
      <xdr:row>0</xdr:row>
      <xdr:rowOff>38100</xdr:rowOff>
    </xdr:from>
    <xdr:ext cx="713676" cy="436331"/>
    <xdr:sp macro="" textlink="">
      <xdr:nvSpPr>
        <xdr:cNvPr id="11" name="四角形: 角度付き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076435-0545-438C-A99C-96B490D4F6D7}"/>
            </a:ext>
          </a:extLst>
        </xdr:cNvPr>
        <xdr:cNvSpPr/>
      </xdr:nvSpPr>
      <xdr:spPr>
        <a:xfrm>
          <a:off x="28575" y="38100"/>
          <a:ext cx="713676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入力へ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3175</xdr:colOff>
      <xdr:row>1</xdr:row>
      <xdr:rowOff>288925</xdr:rowOff>
    </xdr:from>
    <xdr:ext cx="1415772" cy="34977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37325" y="603250"/>
          <a:ext cx="1415772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＊③打順別ランク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7</xdr:col>
      <xdr:colOff>196850</xdr:colOff>
      <xdr:row>1</xdr:row>
      <xdr:rowOff>241300</xdr:rowOff>
    </xdr:from>
    <xdr:ext cx="1261884" cy="3497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222500" y="558800"/>
          <a:ext cx="1261884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④ラインアップ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3</xdr:col>
      <xdr:colOff>152400</xdr:colOff>
      <xdr:row>1</xdr:row>
      <xdr:rowOff>219075</xdr:rowOff>
    </xdr:from>
    <xdr:ext cx="1090298" cy="34996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5325" y="533400"/>
          <a:ext cx="1090298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①試合参加者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14</xdr:col>
      <xdr:colOff>114300</xdr:colOff>
      <xdr:row>1</xdr:row>
      <xdr:rowOff>285750</xdr:rowOff>
    </xdr:from>
    <xdr:ext cx="1241237" cy="34996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14875" y="600075"/>
          <a:ext cx="1241237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②成績評価項目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22</xdr:col>
      <xdr:colOff>552450</xdr:colOff>
      <xdr:row>2</xdr:row>
      <xdr:rowOff>0</xdr:rowOff>
    </xdr:from>
    <xdr:ext cx="300908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934325" y="628650"/>
          <a:ext cx="300908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114300</xdr:colOff>
      <xdr:row>0</xdr:row>
      <xdr:rowOff>57150</xdr:rowOff>
    </xdr:from>
    <xdr:ext cx="2449132" cy="5214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029200" y="57150"/>
          <a:ext cx="2449132" cy="5214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 u="sng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↓評価項目をリストで選定する。</a:t>
          </a:r>
          <a:endParaRPr kumimoji="1" lang="en-US" altLang="ja-JP" sz="1000" b="1" u="sng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　右表選手ランクは同時に変更される。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21</xdr:col>
      <xdr:colOff>228600</xdr:colOff>
      <xdr:row>2</xdr:row>
      <xdr:rowOff>304800</xdr:rowOff>
    </xdr:from>
    <xdr:ext cx="419474" cy="34996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762750" y="933450"/>
          <a:ext cx="419474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22</xdr:col>
      <xdr:colOff>152400</xdr:colOff>
      <xdr:row>2</xdr:row>
      <xdr:rowOff>295275</xdr:rowOff>
    </xdr:from>
    <xdr:ext cx="486543" cy="34996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534275" y="92392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２位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23</xdr:col>
      <xdr:colOff>104775</xdr:colOff>
      <xdr:row>3</xdr:row>
      <xdr:rowOff>0</xdr:rowOff>
    </xdr:from>
    <xdr:ext cx="486543" cy="34996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33437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３位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24</xdr:col>
      <xdr:colOff>114300</xdr:colOff>
      <xdr:row>2</xdr:row>
      <xdr:rowOff>295275</xdr:rowOff>
    </xdr:from>
    <xdr:ext cx="486543" cy="34996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191625" y="92392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４位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25</xdr:col>
      <xdr:colOff>142875</xdr:colOff>
      <xdr:row>3</xdr:row>
      <xdr:rowOff>0</xdr:rowOff>
    </xdr:from>
    <xdr:ext cx="486543" cy="34996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0679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５位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26</xdr:col>
      <xdr:colOff>209550</xdr:colOff>
      <xdr:row>3</xdr:row>
      <xdr:rowOff>0</xdr:rowOff>
    </xdr:from>
    <xdr:ext cx="486543" cy="34996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09823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６位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27</xdr:col>
      <xdr:colOff>104775</xdr:colOff>
      <xdr:row>3</xdr:row>
      <xdr:rowOff>0</xdr:rowOff>
    </xdr:from>
    <xdr:ext cx="486543" cy="34996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172527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７位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28</xdr:col>
      <xdr:colOff>114300</xdr:colOff>
      <xdr:row>3</xdr:row>
      <xdr:rowOff>0</xdr:rowOff>
    </xdr:from>
    <xdr:ext cx="486543" cy="34996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25825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８位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29</xdr:col>
      <xdr:colOff>133350</xdr:colOff>
      <xdr:row>3</xdr:row>
      <xdr:rowOff>0</xdr:rowOff>
    </xdr:from>
    <xdr:ext cx="486543" cy="34996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3449300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９位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30</xdr:col>
      <xdr:colOff>114300</xdr:colOff>
      <xdr:row>3</xdr:row>
      <xdr:rowOff>0</xdr:rowOff>
    </xdr:from>
    <xdr:ext cx="570413" cy="34996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4277975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０位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31</xdr:col>
      <xdr:colOff>123825</xdr:colOff>
      <xdr:row>3</xdr:row>
      <xdr:rowOff>0</xdr:rowOff>
    </xdr:from>
    <xdr:ext cx="570413" cy="34996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5135225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１位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32</xdr:col>
      <xdr:colOff>104775</xdr:colOff>
      <xdr:row>3</xdr:row>
      <xdr:rowOff>0</xdr:rowOff>
    </xdr:from>
    <xdr:ext cx="570413" cy="34996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59639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２位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33</xdr:col>
      <xdr:colOff>95250</xdr:colOff>
      <xdr:row>3</xdr:row>
      <xdr:rowOff>0</xdr:rowOff>
    </xdr:from>
    <xdr:ext cx="570413" cy="34996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68021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３位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34</xdr:col>
      <xdr:colOff>104775</xdr:colOff>
      <xdr:row>3</xdr:row>
      <xdr:rowOff>0</xdr:rowOff>
    </xdr:from>
    <xdr:ext cx="570413" cy="34996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765935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４位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35</xdr:col>
      <xdr:colOff>114300</xdr:colOff>
      <xdr:row>3</xdr:row>
      <xdr:rowOff>0</xdr:rowOff>
    </xdr:from>
    <xdr:ext cx="570413" cy="34996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85166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５位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14</xdr:col>
      <xdr:colOff>85725</xdr:colOff>
      <xdr:row>13</xdr:row>
      <xdr:rowOff>247650</xdr:rowOff>
    </xdr:from>
    <xdr:ext cx="1582293" cy="34996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4686300" y="4333875"/>
          <a:ext cx="158229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②’成績評価項目一覧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21</xdr:col>
      <xdr:colOff>228600</xdr:colOff>
      <xdr:row>21</xdr:row>
      <xdr:rowOff>304800</xdr:rowOff>
    </xdr:from>
    <xdr:ext cx="419474" cy="349968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6762750" y="933450"/>
          <a:ext cx="419474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22</xdr:col>
      <xdr:colOff>114300</xdr:colOff>
      <xdr:row>21</xdr:row>
      <xdr:rowOff>304800</xdr:rowOff>
    </xdr:from>
    <xdr:ext cx="486543" cy="349968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7496175" y="933450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２位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23</xdr:col>
      <xdr:colOff>104775</xdr:colOff>
      <xdr:row>22</xdr:row>
      <xdr:rowOff>0</xdr:rowOff>
    </xdr:from>
    <xdr:ext cx="486543" cy="349968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833437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３位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24</xdr:col>
      <xdr:colOff>114300</xdr:colOff>
      <xdr:row>21</xdr:row>
      <xdr:rowOff>295275</xdr:rowOff>
    </xdr:from>
    <xdr:ext cx="486543" cy="349968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9191625" y="92392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４位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25</xdr:col>
      <xdr:colOff>142875</xdr:colOff>
      <xdr:row>22</xdr:row>
      <xdr:rowOff>0</xdr:rowOff>
    </xdr:from>
    <xdr:ext cx="486543" cy="349968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00679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５位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26</xdr:col>
      <xdr:colOff>209550</xdr:colOff>
      <xdr:row>22</xdr:row>
      <xdr:rowOff>0</xdr:rowOff>
    </xdr:from>
    <xdr:ext cx="486543" cy="349968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09823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６位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27</xdr:col>
      <xdr:colOff>104775</xdr:colOff>
      <xdr:row>22</xdr:row>
      <xdr:rowOff>0</xdr:rowOff>
    </xdr:from>
    <xdr:ext cx="486543" cy="349968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172527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７位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28</xdr:col>
      <xdr:colOff>114300</xdr:colOff>
      <xdr:row>22</xdr:row>
      <xdr:rowOff>0</xdr:rowOff>
    </xdr:from>
    <xdr:ext cx="486543" cy="349968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5825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８位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29</xdr:col>
      <xdr:colOff>133350</xdr:colOff>
      <xdr:row>22</xdr:row>
      <xdr:rowOff>0</xdr:rowOff>
    </xdr:from>
    <xdr:ext cx="486543" cy="349968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3449300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９位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30</xdr:col>
      <xdr:colOff>114300</xdr:colOff>
      <xdr:row>22</xdr:row>
      <xdr:rowOff>0</xdr:rowOff>
    </xdr:from>
    <xdr:ext cx="570413" cy="349968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4277975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０位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31</xdr:col>
      <xdr:colOff>123825</xdr:colOff>
      <xdr:row>22</xdr:row>
      <xdr:rowOff>0</xdr:rowOff>
    </xdr:from>
    <xdr:ext cx="570413" cy="349968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5135225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１位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32</xdr:col>
      <xdr:colOff>104775</xdr:colOff>
      <xdr:row>22</xdr:row>
      <xdr:rowOff>0</xdr:rowOff>
    </xdr:from>
    <xdr:ext cx="570413" cy="349968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59639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２位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33</xdr:col>
      <xdr:colOff>95250</xdr:colOff>
      <xdr:row>22</xdr:row>
      <xdr:rowOff>0</xdr:rowOff>
    </xdr:from>
    <xdr:ext cx="570413" cy="349968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68021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３位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34</xdr:col>
      <xdr:colOff>104775</xdr:colOff>
      <xdr:row>22</xdr:row>
      <xdr:rowOff>0</xdr:rowOff>
    </xdr:from>
    <xdr:ext cx="570413" cy="349968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765935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４位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35</xdr:col>
      <xdr:colOff>114300</xdr:colOff>
      <xdr:row>22</xdr:row>
      <xdr:rowOff>0</xdr:rowOff>
    </xdr:from>
    <xdr:ext cx="570413" cy="349968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85166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５位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6</xdr:col>
      <xdr:colOff>142875</xdr:colOff>
      <xdr:row>20</xdr:row>
      <xdr:rowOff>76200</xdr:rowOff>
    </xdr:from>
    <xdr:ext cx="2211696" cy="275717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095500" y="6362700"/>
          <a:ext cx="2211696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成績評価項目に優・劣付けた場合</a:t>
          </a:r>
        </a:p>
      </xdr:txBody>
    </xdr:sp>
    <xdr:clientData/>
  </xdr:oneCellAnchor>
  <xdr:oneCellAnchor>
    <xdr:from>
      <xdr:col>21</xdr:col>
      <xdr:colOff>76200</xdr:colOff>
      <xdr:row>18</xdr:row>
      <xdr:rowOff>133350</xdr:rowOff>
    </xdr:from>
    <xdr:ext cx="3203954" cy="735971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6610350" y="5791200"/>
          <a:ext cx="3203954" cy="73597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 u="sng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↓成績評価項目にランク（倍率でそれぞれを加点）</a:t>
          </a:r>
          <a:endParaRPr kumimoji="1" lang="en-US" altLang="ja-JP" sz="1000" b="1" u="sng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↓を付けた時のプレーヤー成績ランク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r>
            <a:rPr kumimoji="1" lang="ja-JP" altLang="en-US" sz="1000" b="1" u="none" baseline="0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↓行は打順別（上から①番打者、②番打者・・・・）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12</xdr:col>
      <xdr:colOff>85725</xdr:colOff>
      <xdr:row>18</xdr:row>
      <xdr:rowOff>123825</xdr:rowOff>
    </xdr:from>
    <xdr:ext cx="2085975" cy="521425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4324350" y="5781675"/>
          <a:ext cx="2085975" cy="5214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↓成績評価項目の順番、倍率を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↓チーム状況に合わせて変更する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9</xdr:col>
      <xdr:colOff>209550</xdr:colOff>
      <xdr:row>0</xdr:row>
      <xdr:rowOff>161925</xdr:rowOff>
    </xdr:from>
    <xdr:ext cx="1687578" cy="275717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2971800" y="161925"/>
          <a:ext cx="1687578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成績評価項目に優劣なし</a:t>
          </a: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1415772" cy="349776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6534150" y="6600825"/>
          <a:ext cx="1415772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＊⑥打順別ランク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569660" cy="349776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4600575" y="6286500"/>
          <a:ext cx="1569660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＊⑤評価項目の加重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261884" cy="349776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447925" y="6600825"/>
          <a:ext cx="1261884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⑦ラインアップ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4</xdr:col>
      <xdr:colOff>428625</xdr:colOff>
      <xdr:row>0</xdr:row>
      <xdr:rowOff>57150</xdr:rowOff>
    </xdr:from>
    <xdr:ext cx="1317797" cy="45910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219200" y="57150"/>
          <a:ext cx="1317797" cy="45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個人通年打撃成績</a:t>
          </a:r>
          <a:endParaRPr kumimoji="1" lang="en-US" altLang="ja-JP" sz="1100" b="1"/>
        </a:p>
        <a:p>
          <a:r>
            <a:rPr kumimoji="1" lang="ja-JP" altLang="en-US" sz="1100" b="1"/>
            <a:t>　　打撃順序</a:t>
          </a:r>
          <a:endParaRPr kumimoji="1" lang="en-US" altLang="ja-JP" sz="1100" b="1"/>
        </a:p>
      </xdr:txBody>
    </xdr:sp>
    <xdr:clientData/>
  </xdr:oneCellAnchor>
  <xdr:oneCellAnchor>
    <xdr:from>
      <xdr:col>1</xdr:col>
      <xdr:colOff>19050</xdr:colOff>
      <xdr:row>0</xdr:row>
      <xdr:rowOff>152400</xdr:rowOff>
    </xdr:from>
    <xdr:ext cx="713676" cy="436331"/>
    <xdr:sp macro="" textlink="">
      <xdr:nvSpPr>
        <xdr:cNvPr id="47" name="四角形: 角度付き 4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EF579-EC02-4C8B-85A2-D18494317A53}"/>
            </a:ext>
          </a:extLst>
        </xdr:cNvPr>
        <xdr:cNvSpPr/>
      </xdr:nvSpPr>
      <xdr:spPr>
        <a:xfrm>
          <a:off x="200025" y="152400"/>
          <a:ext cx="713676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入力へ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561974</xdr:colOff>
      <xdr:row>50</xdr:row>
      <xdr:rowOff>76200</xdr:rowOff>
    </xdr:from>
    <xdr:to>
      <xdr:col>49</xdr:col>
      <xdr:colOff>323849</xdr:colOff>
      <xdr:row>67</xdr:row>
      <xdr:rowOff>190499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28575</xdr:colOff>
      <xdr:row>5</xdr:row>
      <xdr:rowOff>95250</xdr:rowOff>
    </xdr:from>
    <xdr:ext cx="1723549" cy="3497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28800" y="1333500"/>
          <a:ext cx="172354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②個別累積打撃成績表</a:t>
          </a:r>
        </a:p>
      </xdr:txBody>
    </xdr:sp>
    <xdr:clientData/>
  </xdr:oneCellAnchor>
  <xdr:oneCellAnchor>
    <xdr:from>
      <xdr:col>0</xdr:col>
      <xdr:colOff>495300</xdr:colOff>
      <xdr:row>50</xdr:row>
      <xdr:rowOff>95250</xdr:rowOff>
    </xdr:from>
    <xdr:ext cx="1569660" cy="3497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95300" y="12477750"/>
          <a:ext cx="1569660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③参加メンバー成績</a:t>
          </a:r>
        </a:p>
      </xdr:txBody>
    </xdr:sp>
    <xdr:clientData/>
  </xdr:oneCellAnchor>
  <xdr:oneCellAnchor>
    <xdr:from>
      <xdr:col>4</xdr:col>
      <xdr:colOff>276225</xdr:colOff>
      <xdr:row>1</xdr:row>
      <xdr:rowOff>0</xdr:rowOff>
    </xdr:from>
    <xdr:ext cx="1107996" cy="34977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076450" y="247650"/>
          <a:ext cx="1107996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①選手の選択</a:t>
          </a:r>
        </a:p>
      </xdr:txBody>
    </xdr:sp>
    <xdr:clientData/>
  </xdr:oneCellAnchor>
  <xdr:oneCellAnchor>
    <xdr:from>
      <xdr:col>2</xdr:col>
      <xdr:colOff>152400</xdr:colOff>
      <xdr:row>66</xdr:row>
      <xdr:rowOff>85725</xdr:rowOff>
    </xdr:from>
    <xdr:ext cx="1569660" cy="60721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323975" y="16430625"/>
          <a:ext cx="1569660" cy="60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④本試合参加者</a:t>
          </a:r>
          <a:endParaRPr kumimoji="1" lang="en-US" altLang="ja-JP" sz="12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成績レベル平均値差</a:t>
          </a:r>
        </a:p>
      </xdr:txBody>
    </xdr:sp>
    <xdr:clientData/>
  </xdr:oneCellAnchor>
  <xdr:twoCellAnchor>
    <xdr:from>
      <xdr:col>44</xdr:col>
      <xdr:colOff>381001</xdr:colOff>
      <xdr:row>2</xdr:row>
      <xdr:rowOff>66675</xdr:rowOff>
    </xdr:from>
    <xdr:to>
      <xdr:col>47</xdr:col>
      <xdr:colOff>1</xdr:colOff>
      <xdr:row>15</xdr:row>
      <xdr:rowOff>66675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2259926" y="561975"/>
          <a:ext cx="2162175" cy="3219450"/>
        </a:xfrm>
        <a:prstGeom prst="rect">
          <a:avLst/>
        </a:prstGeom>
        <a:noFill/>
        <a:ln w="19050">
          <a:solidFill>
            <a:srgbClr val="FF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45</xdr:col>
      <xdr:colOff>57150</xdr:colOff>
      <xdr:row>1</xdr:row>
      <xdr:rowOff>28575</xdr:rowOff>
    </xdr:from>
    <xdr:ext cx="2800767" cy="34977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2783800" y="276225"/>
          <a:ext cx="2800767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0" u="none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＊↓リスト対象セル、</a:t>
          </a:r>
          <a:r>
            <a:rPr kumimoji="1" lang="ja-JP" altLang="en-US" sz="1200" b="1" u="none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書き換え禁止！</a:t>
          </a:r>
        </a:p>
      </xdr:txBody>
    </xdr:sp>
    <xdr:clientData/>
  </xdr:oneCellAnchor>
  <xdr:oneCellAnchor>
    <xdr:from>
      <xdr:col>18</xdr:col>
      <xdr:colOff>190500</xdr:colOff>
      <xdr:row>69</xdr:row>
      <xdr:rowOff>9525</xdr:rowOff>
    </xdr:from>
    <xdr:ext cx="1649811" cy="95077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858125" y="17097375"/>
          <a:ext cx="1649811" cy="950773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＊数値内容</a:t>
          </a:r>
          <a:endParaRPr kumimoji="1" lang="en-US" altLang="ja-JP" sz="10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個人項目値</a:t>
          </a:r>
          <a:r>
            <a:rPr kumimoji="1" lang="en-US" altLang="ja-JP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÷</a:t>
          </a:r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項目平均値</a:t>
          </a:r>
          <a:endParaRPr kumimoji="1" lang="en-US" altLang="ja-JP" sz="10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結果　</a:t>
          </a:r>
          <a:r>
            <a:rPr kumimoji="1" lang="en-US" altLang="ja-JP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1.0</a:t>
          </a:r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以上・・平均上</a:t>
          </a:r>
          <a:endParaRPr kumimoji="1" lang="en-US" altLang="ja-JP" sz="10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　　　</a:t>
          </a:r>
          <a:r>
            <a:rPr kumimoji="1" lang="en-US" altLang="ja-JP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1.0</a:t>
          </a:r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以下・・平均下</a:t>
          </a:r>
          <a:endParaRPr kumimoji="1" lang="en-US" altLang="ja-JP" sz="10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14</xdr:col>
      <xdr:colOff>257175</xdr:colOff>
      <xdr:row>66</xdr:row>
      <xdr:rowOff>190500</xdr:rowOff>
    </xdr:from>
    <xdr:ext cx="326308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400800" y="16535400"/>
          <a:ext cx="32630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確</a:t>
          </a:r>
        </a:p>
      </xdr:txBody>
    </xdr:sp>
    <xdr:clientData/>
  </xdr:oneCellAnchor>
  <xdr:oneCellAnchor>
    <xdr:from>
      <xdr:col>38</xdr:col>
      <xdr:colOff>352425</xdr:colOff>
      <xdr:row>69</xdr:row>
      <xdr:rowOff>228600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7145000" y="17316450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295275</xdr:colOff>
      <xdr:row>83</xdr:row>
      <xdr:rowOff>123825</xdr:rowOff>
    </xdr:from>
    <xdr:ext cx="800219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095500" y="206787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①番打者</a:t>
          </a:r>
        </a:p>
      </xdr:txBody>
    </xdr:sp>
    <xdr:clientData/>
  </xdr:oneCellAnchor>
  <xdr:oneCellAnchor>
    <xdr:from>
      <xdr:col>5</xdr:col>
      <xdr:colOff>19050</xdr:colOff>
      <xdr:row>100</xdr:row>
      <xdr:rowOff>9525</xdr:rowOff>
    </xdr:from>
    <xdr:ext cx="800219" cy="3497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133600" y="2477452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②番打者</a:t>
          </a:r>
        </a:p>
      </xdr:txBody>
    </xdr:sp>
    <xdr:clientData/>
  </xdr:oneCellAnchor>
  <xdr:oneCellAnchor>
    <xdr:from>
      <xdr:col>5</xdr:col>
      <xdr:colOff>47625</xdr:colOff>
      <xdr:row>117</xdr:row>
      <xdr:rowOff>76200</xdr:rowOff>
    </xdr:from>
    <xdr:ext cx="800219" cy="34977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162175" y="29051250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③番打者</a:t>
          </a:r>
        </a:p>
      </xdr:txBody>
    </xdr:sp>
    <xdr:clientData/>
  </xdr:oneCellAnchor>
  <xdr:oneCellAnchor>
    <xdr:from>
      <xdr:col>5</xdr:col>
      <xdr:colOff>0</xdr:colOff>
      <xdr:row>134</xdr:row>
      <xdr:rowOff>66675</xdr:rowOff>
    </xdr:from>
    <xdr:ext cx="800219" cy="34977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114550" y="332517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④番打者</a:t>
          </a:r>
        </a:p>
      </xdr:txBody>
    </xdr:sp>
    <xdr:clientData/>
  </xdr:oneCellAnchor>
  <xdr:oneCellAnchor>
    <xdr:from>
      <xdr:col>5</xdr:col>
      <xdr:colOff>9525</xdr:colOff>
      <xdr:row>151</xdr:row>
      <xdr:rowOff>47625</xdr:rowOff>
    </xdr:from>
    <xdr:ext cx="800219" cy="34977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124075" y="374427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⑤番打者</a:t>
          </a:r>
        </a:p>
      </xdr:txBody>
    </xdr:sp>
    <xdr:clientData/>
  </xdr:oneCellAnchor>
  <xdr:oneCellAnchor>
    <xdr:from>
      <xdr:col>5</xdr:col>
      <xdr:colOff>0</xdr:colOff>
      <xdr:row>168</xdr:row>
      <xdr:rowOff>66675</xdr:rowOff>
    </xdr:from>
    <xdr:ext cx="800219" cy="34977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114550" y="416718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⑥番打者</a:t>
          </a:r>
        </a:p>
      </xdr:txBody>
    </xdr:sp>
    <xdr:clientData/>
  </xdr:oneCellAnchor>
  <xdr:oneCellAnchor>
    <xdr:from>
      <xdr:col>5</xdr:col>
      <xdr:colOff>0</xdr:colOff>
      <xdr:row>185</xdr:row>
      <xdr:rowOff>95250</xdr:rowOff>
    </xdr:from>
    <xdr:ext cx="800219" cy="349776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114550" y="45910500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⑦番打者</a:t>
          </a:r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800219" cy="349776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114550" y="50025300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⑧番打者</a:t>
          </a:r>
        </a:p>
      </xdr:txBody>
    </xdr:sp>
    <xdr:clientData/>
  </xdr:oneCellAnchor>
  <xdr:oneCellAnchor>
    <xdr:from>
      <xdr:col>5</xdr:col>
      <xdr:colOff>9525</xdr:colOff>
      <xdr:row>219</xdr:row>
      <xdr:rowOff>47625</xdr:rowOff>
    </xdr:from>
    <xdr:ext cx="800219" cy="349776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124075" y="542829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⑨番打者</a:t>
          </a:r>
        </a:p>
      </xdr:txBody>
    </xdr:sp>
    <xdr:clientData/>
  </xdr:oneCellAnchor>
  <xdr:oneCellAnchor>
    <xdr:from>
      <xdr:col>29</xdr:col>
      <xdr:colOff>60325</xdr:colOff>
      <xdr:row>82</xdr:row>
      <xdr:rowOff>150283</xdr:rowOff>
    </xdr:from>
    <xdr:ext cx="1591974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2052300" y="20457583"/>
          <a:ext cx="1591974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重加点項目採点・ランク</a:t>
          </a:r>
        </a:p>
      </xdr:txBody>
    </xdr:sp>
    <xdr:clientData/>
  </xdr:oneCellAnchor>
  <xdr:twoCellAnchor>
    <xdr:from>
      <xdr:col>28</xdr:col>
      <xdr:colOff>76200</xdr:colOff>
      <xdr:row>85</xdr:row>
      <xdr:rowOff>19050</xdr:rowOff>
    </xdr:from>
    <xdr:to>
      <xdr:col>31</xdr:col>
      <xdr:colOff>381000</xdr:colOff>
      <xdr:row>85</xdr:row>
      <xdr:rowOff>211666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10858500" y="21069300"/>
          <a:ext cx="1647825" cy="192616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268817</xdr:colOff>
      <xdr:row>83</xdr:row>
      <xdr:rowOff>120649</xdr:rowOff>
    </xdr:from>
    <xdr:ext cx="1733039" cy="27571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7936442" y="20675599"/>
          <a:ext cx="1733039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成績評価項目採点・ランク</a:t>
          </a:r>
        </a:p>
      </xdr:txBody>
    </xdr:sp>
    <xdr:clientData/>
  </xdr:oneCellAnchor>
  <xdr:oneCellAnchor>
    <xdr:from>
      <xdr:col>8</xdr:col>
      <xdr:colOff>328083</xdr:colOff>
      <xdr:row>82</xdr:row>
      <xdr:rowOff>105833</xdr:rowOff>
    </xdr:from>
    <xdr:ext cx="562077" cy="306879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4185708" y="20413133"/>
          <a:ext cx="562077" cy="30687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表ー４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>
    <xdr:from>
      <xdr:col>5</xdr:col>
      <xdr:colOff>28575</xdr:colOff>
      <xdr:row>50</xdr:row>
      <xdr:rowOff>161925</xdr:rowOff>
    </xdr:from>
    <xdr:to>
      <xdr:col>6</xdr:col>
      <xdr:colOff>70793</xdr:colOff>
      <xdr:row>51</xdr:row>
      <xdr:rowOff>189992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2143125" y="12544425"/>
          <a:ext cx="1023293" cy="275717"/>
          <a:chOff x="3362325" y="12534900"/>
          <a:chExt cx="1023293" cy="275717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3362325" y="12534900"/>
            <a:ext cx="1023293" cy="275717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　　　</a:t>
            </a:r>
            <a:r>
              <a:rPr kumimoji="1" lang="en-US" altLang="ja-JP" sz="1100"/>
              <a:t>MAX</a:t>
            </a:r>
            <a:r>
              <a:rPr kumimoji="1" lang="ja-JP" altLang="en-US" sz="1100"/>
              <a:t>数値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3429000" y="12611100"/>
            <a:ext cx="266700" cy="142875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295275</xdr:colOff>
      <xdr:row>0</xdr:row>
      <xdr:rowOff>161925</xdr:rowOff>
    </xdr:from>
    <xdr:ext cx="713676" cy="436331"/>
    <xdr:sp macro="" textlink="">
      <xdr:nvSpPr>
        <xdr:cNvPr id="29" name="四角形: 角度付き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C9AA0-0916-4F4C-BD42-80B172A028D0}"/>
            </a:ext>
          </a:extLst>
        </xdr:cNvPr>
        <xdr:cNvSpPr/>
      </xdr:nvSpPr>
      <xdr:spPr>
        <a:xfrm>
          <a:off x="295275" y="161925"/>
          <a:ext cx="713676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入力へ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3175</xdr:colOff>
      <xdr:row>1</xdr:row>
      <xdr:rowOff>288925</xdr:rowOff>
    </xdr:from>
    <xdr:ext cx="1415772" cy="34977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537325" y="603250"/>
          <a:ext cx="1415772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＊③打順別ランク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228600</xdr:colOff>
      <xdr:row>1</xdr:row>
      <xdr:rowOff>247650</xdr:rowOff>
    </xdr:from>
    <xdr:ext cx="1261884" cy="3497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76525" y="561975"/>
          <a:ext cx="1261884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④ラインアップ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3</xdr:col>
      <xdr:colOff>152400</xdr:colOff>
      <xdr:row>1</xdr:row>
      <xdr:rowOff>219075</xdr:rowOff>
    </xdr:from>
    <xdr:ext cx="1090298" cy="34996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95325" y="533400"/>
          <a:ext cx="1090298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①試合参加者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14</xdr:col>
      <xdr:colOff>114300</xdr:colOff>
      <xdr:row>1</xdr:row>
      <xdr:rowOff>285750</xdr:rowOff>
    </xdr:from>
    <xdr:ext cx="1241237" cy="34996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714875" y="600075"/>
          <a:ext cx="1241237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②成績評価項目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22</xdr:col>
      <xdr:colOff>552450</xdr:colOff>
      <xdr:row>2</xdr:row>
      <xdr:rowOff>0</xdr:rowOff>
    </xdr:from>
    <xdr:ext cx="300908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7934325" y="628650"/>
          <a:ext cx="300908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228600</xdr:colOff>
      <xdr:row>2</xdr:row>
      <xdr:rowOff>304800</xdr:rowOff>
    </xdr:from>
    <xdr:ext cx="419474" cy="34996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762750" y="933450"/>
          <a:ext cx="419474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22</xdr:col>
      <xdr:colOff>152400</xdr:colOff>
      <xdr:row>2</xdr:row>
      <xdr:rowOff>295275</xdr:rowOff>
    </xdr:from>
    <xdr:ext cx="486543" cy="34996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534275" y="92392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２位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23</xdr:col>
      <xdr:colOff>104775</xdr:colOff>
      <xdr:row>3</xdr:row>
      <xdr:rowOff>0</xdr:rowOff>
    </xdr:from>
    <xdr:ext cx="486543" cy="34996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33437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３位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24</xdr:col>
      <xdr:colOff>114300</xdr:colOff>
      <xdr:row>2</xdr:row>
      <xdr:rowOff>295275</xdr:rowOff>
    </xdr:from>
    <xdr:ext cx="486543" cy="34996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9191625" y="92392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４位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25</xdr:col>
      <xdr:colOff>142875</xdr:colOff>
      <xdr:row>3</xdr:row>
      <xdr:rowOff>0</xdr:rowOff>
    </xdr:from>
    <xdr:ext cx="486543" cy="34996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00679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５位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26</xdr:col>
      <xdr:colOff>209550</xdr:colOff>
      <xdr:row>3</xdr:row>
      <xdr:rowOff>0</xdr:rowOff>
    </xdr:from>
    <xdr:ext cx="486543" cy="34996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9823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６位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27</xdr:col>
      <xdr:colOff>104775</xdr:colOff>
      <xdr:row>3</xdr:row>
      <xdr:rowOff>0</xdr:rowOff>
    </xdr:from>
    <xdr:ext cx="486543" cy="34996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172527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７位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28</xdr:col>
      <xdr:colOff>114300</xdr:colOff>
      <xdr:row>3</xdr:row>
      <xdr:rowOff>0</xdr:rowOff>
    </xdr:from>
    <xdr:ext cx="486543" cy="34996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2582525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８位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29</xdr:col>
      <xdr:colOff>133350</xdr:colOff>
      <xdr:row>3</xdr:row>
      <xdr:rowOff>0</xdr:rowOff>
    </xdr:from>
    <xdr:ext cx="486543" cy="34996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3449300" y="94297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９位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30</xdr:col>
      <xdr:colOff>114300</xdr:colOff>
      <xdr:row>3</xdr:row>
      <xdr:rowOff>0</xdr:rowOff>
    </xdr:from>
    <xdr:ext cx="570413" cy="34996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77975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０位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31</xdr:col>
      <xdr:colOff>123825</xdr:colOff>
      <xdr:row>3</xdr:row>
      <xdr:rowOff>0</xdr:rowOff>
    </xdr:from>
    <xdr:ext cx="570413" cy="34996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5135225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１位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32</xdr:col>
      <xdr:colOff>104775</xdr:colOff>
      <xdr:row>3</xdr:row>
      <xdr:rowOff>0</xdr:rowOff>
    </xdr:from>
    <xdr:ext cx="570413" cy="34996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59639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２位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33</xdr:col>
      <xdr:colOff>95250</xdr:colOff>
      <xdr:row>3</xdr:row>
      <xdr:rowOff>0</xdr:rowOff>
    </xdr:from>
    <xdr:ext cx="570413" cy="34996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68021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３位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34</xdr:col>
      <xdr:colOff>104775</xdr:colOff>
      <xdr:row>3</xdr:row>
      <xdr:rowOff>0</xdr:rowOff>
    </xdr:from>
    <xdr:ext cx="570413" cy="349968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765935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４位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35</xdr:col>
      <xdr:colOff>114300</xdr:colOff>
      <xdr:row>3</xdr:row>
      <xdr:rowOff>0</xdr:rowOff>
    </xdr:from>
    <xdr:ext cx="570413" cy="34996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8516600" y="942975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５位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14</xdr:col>
      <xdr:colOff>85725</xdr:colOff>
      <xdr:row>13</xdr:row>
      <xdr:rowOff>247650</xdr:rowOff>
    </xdr:from>
    <xdr:ext cx="1582293" cy="34996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4686300" y="4333875"/>
          <a:ext cx="158229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②’成績評価項目一覧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21</xdr:col>
      <xdr:colOff>228600</xdr:colOff>
      <xdr:row>21</xdr:row>
      <xdr:rowOff>304800</xdr:rowOff>
    </xdr:from>
    <xdr:ext cx="419474" cy="34996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6762750" y="6905625"/>
          <a:ext cx="419474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22</xdr:col>
      <xdr:colOff>114300</xdr:colOff>
      <xdr:row>21</xdr:row>
      <xdr:rowOff>304800</xdr:rowOff>
    </xdr:from>
    <xdr:ext cx="486543" cy="34996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7496175" y="6905625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２位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23</xdr:col>
      <xdr:colOff>104775</xdr:colOff>
      <xdr:row>22</xdr:row>
      <xdr:rowOff>0</xdr:rowOff>
    </xdr:from>
    <xdr:ext cx="486543" cy="34996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8334375" y="6915150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３位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24</xdr:col>
      <xdr:colOff>114300</xdr:colOff>
      <xdr:row>21</xdr:row>
      <xdr:rowOff>295275</xdr:rowOff>
    </xdr:from>
    <xdr:ext cx="486543" cy="34996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9191625" y="6896100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４位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25</xdr:col>
      <xdr:colOff>142875</xdr:colOff>
      <xdr:row>22</xdr:row>
      <xdr:rowOff>0</xdr:rowOff>
    </xdr:from>
    <xdr:ext cx="486543" cy="34996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0067925" y="6915150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５位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26</xdr:col>
      <xdr:colOff>209550</xdr:colOff>
      <xdr:row>22</xdr:row>
      <xdr:rowOff>0</xdr:rowOff>
    </xdr:from>
    <xdr:ext cx="486543" cy="34996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0982325" y="6915150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６位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27</xdr:col>
      <xdr:colOff>104775</xdr:colOff>
      <xdr:row>22</xdr:row>
      <xdr:rowOff>0</xdr:rowOff>
    </xdr:from>
    <xdr:ext cx="486543" cy="34996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1725275" y="6915150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７位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28</xdr:col>
      <xdr:colOff>114300</xdr:colOff>
      <xdr:row>22</xdr:row>
      <xdr:rowOff>0</xdr:rowOff>
    </xdr:from>
    <xdr:ext cx="486543" cy="349968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2582525" y="6915150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８位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29</xdr:col>
      <xdr:colOff>133350</xdr:colOff>
      <xdr:row>22</xdr:row>
      <xdr:rowOff>0</xdr:rowOff>
    </xdr:from>
    <xdr:ext cx="486543" cy="349968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13449300" y="6915150"/>
          <a:ext cx="48654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９位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30</xdr:col>
      <xdr:colOff>114300</xdr:colOff>
      <xdr:row>22</xdr:row>
      <xdr:rowOff>0</xdr:rowOff>
    </xdr:from>
    <xdr:ext cx="570413" cy="34996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4277975" y="6915150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０位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31</xdr:col>
      <xdr:colOff>123825</xdr:colOff>
      <xdr:row>22</xdr:row>
      <xdr:rowOff>0</xdr:rowOff>
    </xdr:from>
    <xdr:ext cx="570413" cy="34996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5135225" y="6915150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１位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32</xdr:col>
      <xdr:colOff>104775</xdr:colOff>
      <xdr:row>22</xdr:row>
      <xdr:rowOff>0</xdr:rowOff>
    </xdr:from>
    <xdr:ext cx="570413" cy="34996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5963900" y="6915150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２位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33</xdr:col>
      <xdr:colOff>95250</xdr:colOff>
      <xdr:row>22</xdr:row>
      <xdr:rowOff>0</xdr:rowOff>
    </xdr:from>
    <xdr:ext cx="570413" cy="34996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6802100" y="6915150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３位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34</xdr:col>
      <xdr:colOff>104775</xdr:colOff>
      <xdr:row>22</xdr:row>
      <xdr:rowOff>0</xdr:rowOff>
    </xdr:from>
    <xdr:ext cx="570413" cy="34996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17659350" y="6915150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４位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35</xdr:col>
      <xdr:colOff>114300</xdr:colOff>
      <xdr:row>22</xdr:row>
      <xdr:rowOff>0</xdr:rowOff>
    </xdr:from>
    <xdr:ext cx="570413" cy="34996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8516600" y="6915150"/>
          <a:ext cx="570413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1</a:t>
          </a:r>
          <a:r>
            <a:rPr kumimoji="1" lang="ja-JP" altLang="en-US" sz="1200" b="1" u="none">
              <a:latin typeface="Yu Gothic Medium" panose="020B0400000000000000" pitchFamily="34" charset="-128"/>
              <a:ea typeface="Yu Gothic Medium" panose="020B0400000000000000" pitchFamily="34" charset="-128"/>
            </a:rPr>
            <a:t>５位</a:t>
          </a:r>
          <a:endParaRPr kumimoji="1" lang="en-US" altLang="ja-JP" sz="1200" b="1" u="none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6</xdr:col>
      <xdr:colOff>142875</xdr:colOff>
      <xdr:row>20</xdr:row>
      <xdr:rowOff>76200</xdr:rowOff>
    </xdr:from>
    <xdr:ext cx="2211696" cy="27571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2095500" y="6362700"/>
          <a:ext cx="2211696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成績評価項目に優・劣付けた場合</a:t>
          </a:r>
        </a:p>
      </xdr:txBody>
    </xdr:sp>
    <xdr:clientData/>
  </xdr:oneCellAnchor>
  <xdr:oneCellAnchor>
    <xdr:from>
      <xdr:col>21</xdr:col>
      <xdr:colOff>76200</xdr:colOff>
      <xdr:row>18</xdr:row>
      <xdr:rowOff>133350</xdr:rowOff>
    </xdr:from>
    <xdr:ext cx="3203954" cy="735971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6610350" y="5791200"/>
          <a:ext cx="3203954" cy="73597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 u="sng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↓成績評価項目にランク（倍率でそれぞれを加点）</a:t>
          </a:r>
          <a:endParaRPr kumimoji="1" lang="en-US" altLang="ja-JP" sz="1000" b="1" u="sng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↓を付けた時のプレーヤー成績ランク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r>
            <a:rPr kumimoji="1" lang="ja-JP" altLang="en-US" sz="1000" b="1" u="none" baseline="0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↓行は打順別（上から①番打者、②番打者・・・・）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12</xdr:col>
      <xdr:colOff>85725</xdr:colOff>
      <xdr:row>18</xdr:row>
      <xdr:rowOff>123825</xdr:rowOff>
    </xdr:from>
    <xdr:ext cx="2085975" cy="521425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4324350" y="5781675"/>
          <a:ext cx="2085975" cy="5214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↓成績評価項目の順番、倍率を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↓チーム状況に合わせて変更する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11</xdr:col>
      <xdr:colOff>9525</xdr:colOff>
      <xdr:row>0</xdr:row>
      <xdr:rowOff>152400</xdr:rowOff>
    </xdr:from>
    <xdr:ext cx="1687578" cy="27571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4067175" y="152400"/>
          <a:ext cx="1687578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成績評価項目に優劣なし</a:t>
          </a: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1415772" cy="349776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6534150" y="6600825"/>
          <a:ext cx="1415772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＊⑥打順別ランク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569660" cy="349776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4600575" y="6286500"/>
          <a:ext cx="1569660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＊⑤評価項目の加重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261884" cy="349776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2447925" y="6600825"/>
          <a:ext cx="1261884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⑦ラインアップ</a:t>
          </a:r>
          <a:endParaRPr kumimoji="1" lang="en-US" altLang="ja-JP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142875</xdr:colOff>
      <xdr:row>0</xdr:row>
      <xdr:rowOff>276225</xdr:rowOff>
    </xdr:from>
    <xdr:ext cx="1296252" cy="27571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2590800" y="276225"/>
          <a:ext cx="1296252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チーム別打撃順序</a:t>
          </a:r>
          <a:endParaRPr kumimoji="1" lang="en-US" altLang="ja-JP" sz="1100" b="1"/>
        </a:p>
      </xdr:txBody>
    </xdr:sp>
    <xdr:clientData/>
  </xdr:oneCellAnchor>
  <xdr:oneCellAnchor>
    <xdr:from>
      <xdr:col>0</xdr:col>
      <xdr:colOff>19050</xdr:colOff>
      <xdr:row>0</xdr:row>
      <xdr:rowOff>38100</xdr:rowOff>
    </xdr:from>
    <xdr:ext cx="713676" cy="436331"/>
    <xdr:sp macro="" textlink="">
      <xdr:nvSpPr>
        <xdr:cNvPr id="48" name="四角形: 角度付き 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E18FB6-AA94-4390-9B03-1B42B54C2421}"/>
            </a:ext>
          </a:extLst>
        </xdr:cNvPr>
        <xdr:cNvSpPr/>
      </xdr:nvSpPr>
      <xdr:spPr>
        <a:xfrm>
          <a:off x="19050" y="38100"/>
          <a:ext cx="713676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入力へ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561974</xdr:colOff>
      <xdr:row>50</xdr:row>
      <xdr:rowOff>76200</xdr:rowOff>
    </xdr:from>
    <xdr:to>
      <xdr:col>49</xdr:col>
      <xdr:colOff>323849</xdr:colOff>
      <xdr:row>67</xdr:row>
      <xdr:rowOff>190499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123825</xdr:colOff>
      <xdr:row>5</xdr:row>
      <xdr:rowOff>114300</xdr:rowOff>
    </xdr:from>
    <xdr:ext cx="1723549" cy="3497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219450" y="1352550"/>
          <a:ext cx="172354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②個別累積打撃成績表</a:t>
          </a:r>
        </a:p>
      </xdr:txBody>
    </xdr:sp>
    <xdr:clientData/>
  </xdr:oneCellAnchor>
  <xdr:oneCellAnchor>
    <xdr:from>
      <xdr:col>0</xdr:col>
      <xdr:colOff>495300</xdr:colOff>
      <xdr:row>50</xdr:row>
      <xdr:rowOff>95250</xdr:rowOff>
    </xdr:from>
    <xdr:ext cx="1569660" cy="3497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95300" y="12477750"/>
          <a:ext cx="1569660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③参加メンバー成績</a:t>
          </a:r>
        </a:p>
      </xdr:txBody>
    </xdr:sp>
    <xdr:clientData/>
  </xdr:oneCellAnchor>
  <xdr:oneCellAnchor>
    <xdr:from>
      <xdr:col>4</xdr:col>
      <xdr:colOff>276225</xdr:colOff>
      <xdr:row>1</xdr:row>
      <xdr:rowOff>0</xdr:rowOff>
    </xdr:from>
    <xdr:ext cx="1107996" cy="34977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076450" y="247650"/>
          <a:ext cx="1107996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①選手の選択</a:t>
          </a:r>
        </a:p>
      </xdr:txBody>
    </xdr:sp>
    <xdr:clientData/>
  </xdr:oneCellAnchor>
  <xdr:oneCellAnchor>
    <xdr:from>
      <xdr:col>2</xdr:col>
      <xdr:colOff>152400</xdr:colOff>
      <xdr:row>66</xdr:row>
      <xdr:rowOff>85725</xdr:rowOff>
    </xdr:from>
    <xdr:ext cx="1569660" cy="60721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23975" y="16430625"/>
          <a:ext cx="1569660" cy="60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④本試合参加者</a:t>
          </a:r>
          <a:endParaRPr kumimoji="1" lang="en-US" altLang="ja-JP" sz="12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成績レベル平均値差</a:t>
          </a:r>
        </a:p>
      </xdr:txBody>
    </xdr:sp>
    <xdr:clientData/>
  </xdr:oneCellAnchor>
  <xdr:twoCellAnchor>
    <xdr:from>
      <xdr:col>44</xdr:col>
      <xdr:colOff>381001</xdr:colOff>
      <xdr:row>2</xdr:row>
      <xdr:rowOff>66675</xdr:rowOff>
    </xdr:from>
    <xdr:to>
      <xdr:col>47</xdr:col>
      <xdr:colOff>1</xdr:colOff>
      <xdr:row>15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1955126" y="561975"/>
          <a:ext cx="2162175" cy="3219450"/>
        </a:xfrm>
        <a:prstGeom prst="rect">
          <a:avLst/>
        </a:prstGeom>
        <a:noFill/>
        <a:ln w="19050">
          <a:solidFill>
            <a:srgbClr val="FF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45</xdr:col>
      <xdr:colOff>57150</xdr:colOff>
      <xdr:row>1</xdr:row>
      <xdr:rowOff>28575</xdr:rowOff>
    </xdr:from>
    <xdr:ext cx="2800767" cy="34977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2479000" y="276225"/>
          <a:ext cx="2800767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0" u="none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＊↓リスト対象セル、</a:t>
          </a:r>
          <a:r>
            <a:rPr kumimoji="1" lang="ja-JP" altLang="en-US" sz="1200" b="1" u="none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書き換え禁止！</a:t>
          </a:r>
        </a:p>
      </xdr:txBody>
    </xdr:sp>
    <xdr:clientData/>
  </xdr:oneCellAnchor>
  <xdr:oneCellAnchor>
    <xdr:from>
      <xdr:col>18</xdr:col>
      <xdr:colOff>190500</xdr:colOff>
      <xdr:row>69</xdr:row>
      <xdr:rowOff>9525</xdr:rowOff>
    </xdr:from>
    <xdr:ext cx="1649811" cy="9507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7858125" y="17097375"/>
          <a:ext cx="1649811" cy="950773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＊数値内容</a:t>
          </a:r>
          <a:endParaRPr kumimoji="1" lang="en-US" altLang="ja-JP" sz="10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個人項目値</a:t>
          </a:r>
          <a:r>
            <a:rPr kumimoji="1" lang="en-US" altLang="ja-JP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÷</a:t>
          </a:r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項目平均値</a:t>
          </a:r>
          <a:endParaRPr kumimoji="1" lang="en-US" altLang="ja-JP" sz="10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結果　</a:t>
          </a:r>
          <a:r>
            <a:rPr kumimoji="1" lang="en-US" altLang="ja-JP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1.0</a:t>
          </a:r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以上・・平均上</a:t>
          </a:r>
          <a:endParaRPr kumimoji="1" lang="en-US" altLang="ja-JP" sz="10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　　　</a:t>
          </a:r>
          <a:r>
            <a:rPr kumimoji="1" lang="en-US" altLang="ja-JP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1.0</a:t>
          </a:r>
          <a:r>
            <a:rPr kumimoji="1" lang="ja-JP" altLang="en-US" sz="10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以下・・平均下</a:t>
          </a:r>
          <a:endParaRPr kumimoji="1" lang="en-US" altLang="ja-JP" sz="1000" b="1" u="none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14</xdr:col>
      <xdr:colOff>257175</xdr:colOff>
      <xdr:row>66</xdr:row>
      <xdr:rowOff>190500</xdr:rowOff>
    </xdr:from>
    <xdr:ext cx="326308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400800" y="16535400"/>
          <a:ext cx="32630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確</a:t>
          </a:r>
        </a:p>
      </xdr:txBody>
    </xdr:sp>
    <xdr:clientData/>
  </xdr:oneCellAnchor>
  <xdr:oneCellAnchor>
    <xdr:from>
      <xdr:col>38</xdr:col>
      <xdr:colOff>352425</xdr:colOff>
      <xdr:row>69</xdr:row>
      <xdr:rowOff>228600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6840200" y="17316450"/>
          <a:ext cx="184731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295275</xdr:colOff>
      <xdr:row>83</xdr:row>
      <xdr:rowOff>123825</xdr:rowOff>
    </xdr:from>
    <xdr:ext cx="800219" cy="34977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095500" y="206787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①番打者</a:t>
          </a:r>
        </a:p>
      </xdr:txBody>
    </xdr:sp>
    <xdr:clientData/>
  </xdr:oneCellAnchor>
  <xdr:oneCellAnchor>
    <xdr:from>
      <xdr:col>5</xdr:col>
      <xdr:colOff>19050</xdr:colOff>
      <xdr:row>100</xdr:row>
      <xdr:rowOff>9525</xdr:rowOff>
    </xdr:from>
    <xdr:ext cx="800219" cy="34977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133600" y="2477452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②番打者</a:t>
          </a:r>
        </a:p>
      </xdr:txBody>
    </xdr:sp>
    <xdr:clientData/>
  </xdr:oneCellAnchor>
  <xdr:oneCellAnchor>
    <xdr:from>
      <xdr:col>5</xdr:col>
      <xdr:colOff>47625</xdr:colOff>
      <xdr:row>117</xdr:row>
      <xdr:rowOff>76200</xdr:rowOff>
    </xdr:from>
    <xdr:ext cx="800219" cy="34977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2162175" y="29051250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③番打者</a:t>
          </a:r>
        </a:p>
      </xdr:txBody>
    </xdr:sp>
    <xdr:clientData/>
  </xdr:oneCellAnchor>
  <xdr:oneCellAnchor>
    <xdr:from>
      <xdr:col>5</xdr:col>
      <xdr:colOff>0</xdr:colOff>
      <xdr:row>134</xdr:row>
      <xdr:rowOff>66675</xdr:rowOff>
    </xdr:from>
    <xdr:ext cx="800219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2114550" y="332517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④番打者</a:t>
          </a:r>
        </a:p>
      </xdr:txBody>
    </xdr:sp>
    <xdr:clientData/>
  </xdr:oneCellAnchor>
  <xdr:oneCellAnchor>
    <xdr:from>
      <xdr:col>5</xdr:col>
      <xdr:colOff>9525</xdr:colOff>
      <xdr:row>151</xdr:row>
      <xdr:rowOff>47625</xdr:rowOff>
    </xdr:from>
    <xdr:ext cx="800219" cy="3497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124075" y="374427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⑤番打者</a:t>
          </a:r>
        </a:p>
      </xdr:txBody>
    </xdr:sp>
    <xdr:clientData/>
  </xdr:oneCellAnchor>
  <xdr:oneCellAnchor>
    <xdr:from>
      <xdr:col>5</xdr:col>
      <xdr:colOff>0</xdr:colOff>
      <xdr:row>168</xdr:row>
      <xdr:rowOff>66675</xdr:rowOff>
    </xdr:from>
    <xdr:ext cx="800219" cy="34977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2114550" y="416718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⑥番打者</a:t>
          </a:r>
        </a:p>
      </xdr:txBody>
    </xdr:sp>
    <xdr:clientData/>
  </xdr:oneCellAnchor>
  <xdr:oneCellAnchor>
    <xdr:from>
      <xdr:col>5</xdr:col>
      <xdr:colOff>0</xdr:colOff>
      <xdr:row>185</xdr:row>
      <xdr:rowOff>95250</xdr:rowOff>
    </xdr:from>
    <xdr:ext cx="800219" cy="34977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2114550" y="45910500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⑦番打者</a:t>
          </a:r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800219" cy="34977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2114550" y="50025300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⑧番打者</a:t>
          </a:r>
        </a:p>
      </xdr:txBody>
    </xdr:sp>
    <xdr:clientData/>
  </xdr:oneCellAnchor>
  <xdr:oneCellAnchor>
    <xdr:from>
      <xdr:col>5</xdr:col>
      <xdr:colOff>9525</xdr:colOff>
      <xdr:row>219</xdr:row>
      <xdr:rowOff>47625</xdr:rowOff>
    </xdr:from>
    <xdr:ext cx="800219" cy="34977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2124075" y="54282975"/>
          <a:ext cx="800219" cy="349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⑨番打者</a:t>
          </a:r>
        </a:p>
      </xdr:txBody>
    </xdr:sp>
    <xdr:clientData/>
  </xdr:oneCellAnchor>
  <xdr:oneCellAnchor>
    <xdr:from>
      <xdr:col>29</xdr:col>
      <xdr:colOff>60325</xdr:colOff>
      <xdr:row>82</xdr:row>
      <xdr:rowOff>150283</xdr:rowOff>
    </xdr:from>
    <xdr:ext cx="1591974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2052300" y="20457583"/>
          <a:ext cx="1591974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重加点項目採点・ランク</a:t>
          </a:r>
        </a:p>
      </xdr:txBody>
    </xdr:sp>
    <xdr:clientData/>
  </xdr:oneCellAnchor>
  <xdr:twoCellAnchor>
    <xdr:from>
      <xdr:col>28</xdr:col>
      <xdr:colOff>76200</xdr:colOff>
      <xdr:row>85</xdr:row>
      <xdr:rowOff>19050</xdr:rowOff>
    </xdr:from>
    <xdr:to>
      <xdr:col>31</xdr:col>
      <xdr:colOff>381000</xdr:colOff>
      <xdr:row>85</xdr:row>
      <xdr:rowOff>211666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11620500" y="21069300"/>
          <a:ext cx="1647825" cy="192616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268817</xdr:colOff>
      <xdr:row>83</xdr:row>
      <xdr:rowOff>120649</xdr:rowOff>
    </xdr:from>
    <xdr:ext cx="1733039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7936442" y="20675599"/>
          <a:ext cx="1733039" cy="275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成績評価項目採点・ランク</a:t>
          </a:r>
        </a:p>
      </xdr:txBody>
    </xdr:sp>
    <xdr:clientData/>
  </xdr:oneCellAnchor>
  <xdr:oneCellAnchor>
    <xdr:from>
      <xdr:col>8</xdr:col>
      <xdr:colOff>328083</xdr:colOff>
      <xdr:row>82</xdr:row>
      <xdr:rowOff>105833</xdr:rowOff>
    </xdr:from>
    <xdr:ext cx="562077" cy="306879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4185708" y="20413133"/>
          <a:ext cx="562077" cy="30687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 u="none">
              <a:solidFill>
                <a:srgbClr val="FF0000"/>
              </a:solidFill>
              <a:latin typeface="Yu Gothic Medium" panose="020B0400000000000000" pitchFamily="34" charset="-128"/>
              <a:ea typeface="Yu Gothic Medium" panose="020B0400000000000000" pitchFamily="34" charset="-128"/>
            </a:rPr>
            <a:t>表ー４</a:t>
          </a:r>
          <a:endParaRPr kumimoji="1" lang="en-US" altLang="ja-JP" sz="1000" b="1" u="none">
            <a:solidFill>
              <a:srgbClr val="FF0000"/>
            </a:solidFill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>
    <xdr:from>
      <xdr:col>5</xdr:col>
      <xdr:colOff>28575</xdr:colOff>
      <xdr:row>50</xdr:row>
      <xdr:rowOff>161925</xdr:rowOff>
    </xdr:from>
    <xdr:to>
      <xdr:col>6</xdr:col>
      <xdr:colOff>70793</xdr:colOff>
      <xdr:row>51</xdr:row>
      <xdr:rowOff>189992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2143125" y="12544425"/>
          <a:ext cx="1023293" cy="275717"/>
          <a:chOff x="3362325" y="12534900"/>
          <a:chExt cx="1023293" cy="275717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 txBox="1"/>
        </xdr:nvSpPr>
        <xdr:spPr>
          <a:xfrm>
            <a:off x="3362325" y="12534900"/>
            <a:ext cx="1023293" cy="275717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　　　</a:t>
            </a:r>
            <a:r>
              <a:rPr kumimoji="1" lang="en-US" altLang="ja-JP" sz="1100"/>
              <a:t>MAX</a:t>
            </a:r>
            <a:r>
              <a:rPr kumimoji="1" lang="ja-JP" altLang="en-US" sz="1100"/>
              <a:t>数値</a:t>
            </a:r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/>
        </xdr:nvSpPr>
        <xdr:spPr>
          <a:xfrm>
            <a:off x="3429000" y="12611100"/>
            <a:ext cx="266700" cy="142875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0</xdr:colOff>
      <xdr:row>1</xdr:row>
      <xdr:rowOff>0</xdr:rowOff>
    </xdr:from>
    <xdr:ext cx="713676" cy="436331"/>
    <xdr:sp macro="" textlink="">
      <xdr:nvSpPr>
        <xdr:cNvPr id="29" name="四角形: 角度付き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E7CA4B-3E74-442A-A30E-6148ABCCCFD4}"/>
            </a:ext>
          </a:extLst>
        </xdr:cNvPr>
        <xdr:cNvSpPr/>
      </xdr:nvSpPr>
      <xdr:spPr>
        <a:xfrm>
          <a:off x="0" y="247650"/>
          <a:ext cx="713676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入力へ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7</xdr:row>
      <xdr:rowOff>66675</xdr:rowOff>
    </xdr:from>
    <xdr:ext cx="1543115" cy="34996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00150" y="1800225"/>
          <a:ext cx="1543115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個人通年打撃成績表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33</xdr:col>
      <xdr:colOff>590550</xdr:colOff>
      <xdr:row>7</xdr:row>
      <xdr:rowOff>66675</xdr:rowOff>
    </xdr:from>
    <xdr:ext cx="1543115" cy="34996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5382875" y="1800225"/>
          <a:ext cx="1543115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チーム別打撃成績表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34</xdr:col>
      <xdr:colOff>276225</xdr:colOff>
      <xdr:row>3</xdr:row>
      <xdr:rowOff>95250</xdr:rowOff>
    </xdr:from>
    <xdr:ext cx="1090298" cy="34996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5678150" y="838200"/>
          <a:ext cx="1090298" cy="349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sng">
              <a:latin typeface="Yu Gothic Medium" panose="020B0400000000000000" pitchFamily="34" charset="-128"/>
              <a:ea typeface="Yu Gothic Medium" panose="020B0400000000000000" pitchFamily="34" charset="-128"/>
            </a:rPr>
            <a:t>対戦チーム名</a:t>
          </a:r>
          <a:endParaRPr kumimoji="1" lang="en-US" altLang="ja-JP" sz="1200" b="1" u="sng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713676" cy="436331"/>
    <xdr:sp macro="" textlink="">
      <xdr:nvSpPr>
        <xdr:cNvPr id="8" name="四角形: 角度付き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E4001B-F9F1-4F70-BA20-253B223B8AD9}"/>
            </a:ext>
          </a:extLst>
        </xdr:cNvPr>
        <xdr:cNvSpPr/>
      </xdr:nvSpPr>
      <xdr:spPr>
        <a:xfrm>
          <a:off x="0" y="247650"/>
          <a:ext cx="713676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入力へ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13676" cy="436331"/>
    <xdr:sp macro="" textlink="">
      <xdr:nvSpPr>
        <xdr:cNvPr id="3" name="四角形: 角度付き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D7354-F253-4E21-9493-2863FAC934F5}"/>
            </a:ext>
          </a:extLst>
        </xdr:cNvPr>
        <xdr:cNvSpPr/>
      </xdr:nvSpPr>
      <xdr:spPr>
        <a:xfrm>
          <a:off x="142875" y="247650"/>
          <a:ext cx="713676" cy="4363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入力へ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0"/>
  <sheetViews>
    <sheetView showGridLines="0" tabSelected="1" workbookViewId="0">
      <selection activeCell="W8" sqref="W8"/>
    </sheetView>
  </sheetViews>
  <sheetFormatPr defaultColWidth="8.85546875" defaultRowHeight="24.95" customHeight="1" x14ac:dyDescent="0.35"/>
  <cols>
    <col min="1" max="1" width="3.7109375" style="230" customWidth="1"/>
    <col min="2" max="3" width="3.7109375" style="398" customWidth="1"/>
    <col min="4" max="4" width="5.7109375" style="398" customWidth="1"/>
    <col min="5" max="5" width="15.7109375" style="230" customWidth="1"/>
    <col min="6" max="6" width="2.7109375" style="435" customWidth="1"/>
    <col min="7" max="7" width="2.7109375" style="230" customWidth="1"/>
    <col min="8" max="8" width="8.85546875" style="230"/>
    <col min="9" max="12" width="6.7109375" style="230" customWidth="1"/>
    <col min="13" max="13" width="2.7109375" style="230" customWidth="1"/>
    <col min="14" max="14" width="4.7109375" style="398" customWidth="1"/>
    <col min="15" max="15" width="6.7109375" style="230" customWidth="1"/>
    <col min="16" max="16" width="6.7109375" style="398" customWidth="1"/>
    <col min="17" max="17" width="15.7109375" style="230" customWidth="1"/>
    <col min="18" max="19" width="2.7109375" style="230" customWidth="1"/>
    <col min="20" max="20" width="20.7109375" style="230" customWidth="1"/>
    <col min="21" max="16384" width="8.85546875" style="230"/>
  </cols>
  <sheetData>
    <row r="2" spans="2:20" ht="24.95" customHeight="1" thickBot="1" x14ac:dyDescent="0.4"/>
    <row r="3" spans="2:20" ht="24.95" customHeight="1" thickTop="1" thickBot="1" x14ac:dyDescent="0.4">
      <c r="H3" s="551" t="s">
        <v>27</v>
      </c>
      <c r="I3" s="548" t="s">
        <v>99</v>
      </c>
      <c r="J3" s="549"/>
      <c r="K3" s="549"/>
      <c r="L3" s="550"/>
      <c r="T3" s="484" t="s">
        <v>109</v>
      </c>
    </row>
    <row r="4" spans="2:20" ht="24.95" customHeight="1" thickTop="1" thickBot="1" x14ac:dyDescent="0.4">
      <c r="B4" s="488">
        <v>0</v>
      </c>
      <c r="C4" s="489"/>
      <c r="D4" s="425" t="s">
        <v>98</v>
      </c>
      <c r="E4" s="426" t="s">
        <v>51</v>
      </c>
      <c r="H4" s="552"/>
      <c r="I4" s="427" t="s">
        <v>63</v>
      </c>
      <c r="J4" s="428" t="s">
        <v>64</v>
      </c>
      <c r="K4" s="428" t="s">
        <v>65</v>
      </c>
      <c r="L4" s="429" t="s">
        <v>66</v>
      </c>
      <c r="O4" s="425" t="s">
        <v>27</v>
      </c>
      <c r="P4" s="430" t="s">
        <v>53</v>
      </c>
      <c r="Q4" s="426" t="s">
        <v>51</v>
      </c>
      <c r="T4" s="483"/>
    </row>
    <row r="5" spans="2:20" ht="24.95" customHeight="1" thickTop="1" x14ac:dyDescent="0.35">
      <c r="B5" s="490" t="str">
        <f>IF(E5="","",COUNTIF($Q$5:$Q$13,E5))</f>
        <v/>
      </c>
      <c r="C5" s="491" t="str">
        <f>IF(B5=$B$4,ROW(),"")</f>
        <v/>
      </c>
      <c r="D5" s="402">
        <v>1</v>
      </c>
      <c r="E5" s="403"/>
      <c r="H5" s="405" t="s">
        <v>100</v>
      </c>
      <c r="I5" s="419" t="s">
        <v>43</v>
      </c>
      <c r="J5" s="408" t="s">
        <v>44</v>
      </c>
      <c r="K5" s="408" t="s">
        <v>47</v>
      </c>
      <c r="L5" s="420"/>
      <c r="O5" s="402" t="s">
        <v>100</v>
      </c>
      <c r="P5" s="408"/>
      <c r="Q5" s="403" t="str">
        <f>通年成績ラインアップ!J5</f>
        <v>-</v>
      </c>
    </row>
    <row r="6" spans="2:20" ht="24.95" customHeight="1" x14ac:dyDescent="0.35">
      <c r="B6" s="490" t="str">
        <f t="shared" ref="B6:B19" si="0">IF(E6="","",COUNTIF($Q$5:$Q$13,E6))</f>
        <v/>
      </c>
      <c r="C6" s="491" t="str">
        <f t="shared" ref="C6:C19" si="1">IF(B6=$B$4,ROW(),"")</f>
        <v/>
      </c>
      <c r="D6" s="399">
        <f>D5+1</f>
        <v>2</v>
      </c>
      <c r="E6" s="231"/>
      <c r="H6" s="406" t="s">
        <v>101</v>
      </c>
      <c r="I6" s="421" t="s">
        <v>48</v>
      </c>
      <c r="J6" s="404" t="s">
        <v>44</v>
      </c>
      <c r="K6" s="404"/>
      <c r="L6" s="422"/>
      <c r="O6" s="399" t="s">
        <v>101</v>
      </c>
      <c r="P6" s="404"/>
      <c r="Q6" s="231" t="str">
        <f>通年成績ラインアップ!J6</f>
        <v>-</v>
      </c>
    </row>
    <row r="7" spans="2:20" ht="24.95" customHeight="1" x14ac:dyDescent="0.35">
      <c r="B7" s="490" t="str">
        <f t="shared" si="0"/>
        <v/>
      </c>
      <c r="C7" s="491" t="str">
        <f t="shared" si="1"/>
        <v/>
      </c>
      <c r="D7" s="399">
        <f t="shared" ref="D7:D19" si="2">D6+1</f>
        <v>3</v>
      </c>
      <c r="E7" s="231"/>
      <c r="H7" s="406" t="s">
        <v>102</v>
      </c>
      <c r="I7" s="421" t="s">
        <v>1</v>
      </c>
      <c r="J7" s="404" t="s">
        <v>46</v>
      </c>
      <c r="K7" s="404" t="s">
        <v>47</v>
      </c>
      <c r="L7" s="422"/>
      <c r="O7" s="399" t="s">
        <v>102</v>
      </c>
      <c r="P7" s="404"/>
      <c r="Q7" s="231" t="str">
        <f>通年成績ラインアップ!J7</f>
        <v>-</v>
      </c>
    </row>
    <row r="8" spans="2:20" ht="24.95" customHeight="1" x14ac:dyDescent="0.35">
      <c r="B8" s="490" t="str">
        <f t="shared" si="0"/>
        <v/>
      </c>
      <c r="C8" s="491" t="str">
        <f t="shared" si="1"/>
        <v/>
      </c>
      <c r="D8" s="399">
        <f t="shared" si="2"/>
        <v>4</v>
      </c>
      <c r="E8" s="231"/>
      <c r="H8" s="406" t="s">
        <v>103</v>
      </c>
      <c r="I8" s="421" t="s">
        <v>42</v>
      </c>
      <c r="J8" s="404" t="s">
        <v>1</v>
      </c>
      <c r="K8" s="404" t="s">
        <v>46</v>
      </c>
      <c r="L8" s="422"/>
      <c r="O8" s="399" t="s">
        <v>103</v>
      </c>
      <c r="P8" s="404"/>
      <c r="Q8" s="231" t="str">
        <f>通年成績ラインアップ!J8</f>
        <v>-</v>
      </c>
    </row>
    <row r="9" spans="2:20" ht="24.95" customHeight="1" x14ac:dyDescent="0.35">
      <c r="B9" s="490" t="str">
        <f t="shared" si="0"/>
        <v/>
      </c>
      <c r="C9" s="491" t="str">
        <f t="shared" si="1"/>
        <v/>
      </c>
      <c r="D9" s="399">
        <f t="shared" si="2"/>
        <v>5</v>
      </c>
      <c r="E9" s="231"/>
      <c r="H9" s="406" t="s">
        <v>104</v>
      </c>
      <c r="I9" s="421" t="s">
        <v>43</v>
      </c>
      <c r="J9" s="404" t="s">
        <v>1</v>
      </c>
      <c r="K9" s="404" t="s">
        <v>46</v>
      </c>
      <c r="L9" s="422"/>
      <c r="O9" s="399" t="s">
        <v>104</v>
      </c>
      <c r="P9" s="404"/>
      <c r="Q9" s="231" t="str">
        <f>通年成績ラインアップ!J9</f>
        <v>-</v>
      </c>
    </row>
    <row r="10" spans="2:20" ht="24.95" customHeight="1" x14ac:dyDescent="0.35">
      <c r="B10" s="490" t="str">
        <f t="shared" si="0"/>
        <v/>
      </c>
      <c r="C10" s="491" t="str">
        <f t="shared" si="1"/>
        <v/>
      </c>
      <c r="D10" s="399">
        <f t="shared" si="2"/>
        <v>6</v>
      </c>
      <c r="E10" s="231"/>
      <c r="H10" s="406" t="s">
        <v>105</v>
      </c>
      <c r="I10" s="421" t="s">
        <v>43</v>
      </c>
      <c r="J10" s="404" t="s">
        <v>44</v>
      </c>
      <c r="K10" s="404"/>
      <c r="L10" s="422"/>
      <c r="O10" s="399" t="s">
        <v>105</v>
      </c>
      <c r="P10" s="404"/>
      <c r="Q10" s="231" t="str">
        <f>通年成績ラインアップ!J10</f>
        <v>-</v>
      </c>
    </row>
    <row r="11" spans="2:20" ht="24.95" customHeight="1" x14ac:dyDescent="0.35">
      <c r="B11" s="490" t="str">
        <f t="shared" si="0"/>
        <v/>
      </c>
      <c r="C11" s="491" t="str">
        <f t="shared" si="1"/>
        <v/>
      </c>
      <c r="D11" s="399">
        <f t="shared" si="2"/>
        <v>7</v>
      </c>
      <c r="E11" s="231"/>
      <c r="H11" s="406" t="s">
        <v>106</v>
      </c>
      <c r="I11" s="421" t="s">
        <v>13</v>
      </c>
      <c r="J11" s="404" t="s">
        <v>43</v>
      </c>
      <c r="K11" s="404"/>
      <c r="L11" s="422"/>
      <c r="O11" s="399" t="s">
        <v>106</v>
      </c>
      <c r="P11" s="404"/>
      <c r="Q11" s="231" t="str">
        <f>通年成績ラインアップ!J11</f>
        <v>-</v>
      </c>
    </row>
    <row r="12" spans="2:20" ht="24.95" customHeight="1" x14ac:dyDescent="0.35">
      <c r="B12" s="490" t="str">
        <f t="shared" si="0"/>
        <v/>
      </c>
      <c r="C12" s="491" t="str">
        <f t="shared" si="1"/>
        <v/>
      </c>
      <c r="D12" s="399">
        <f t="shared" si="2"/>
        <v>8</v>
      </c>
      <c r="E12" s="231"/>
      <c r="H12" s="406" t="s">
        <v>107</v>
      </c>
      <c r="I12" s="421" t="s">
        <v>43</v>
      </c>
      <c r="J12" s="404" t="s">
        <v>48</v>
      </c>
      <c r="K12" s="404"/>
      <c r="L12" s="422"/>
      <c r="O12" s="399" t="s">
        <v>107</v>
      </c>
      <c r="P12" s="404"/>
      <c r="Q12" s="231" t="str">
        <f>通年成績ラインアップ!J12</f>
        <v>-</v>
      </c>
    </row>
    <row r="13" spans="2:20" ht="24.95" customHeight="1" thickBot="1" x14ac:dyDescent="0.4">
      <c r="B13" s="490" t="str">
        <f t="shared" si="0"/>
        <v/>
      </c>
      <c r="C13" s="491" t="str">
        <f t="shared" si="1"/>
        <v/>
      </c>
      <c r="D13" s="399">
        <f t="shared" si="2"/>
        <v>9</v>
      </c>
      <c r="E13" s="231"/>
      <c r="H13" s="407" t="s">
        <v>108</v>
      </c>
      <c r="I13" s="423" t="s">
        <v>43</v>
      </c>
      <c r="J13" s="409" t="s">
        <v>44</v>
      </c>
      <c r="K13" s="409" t="s">
        <v>47</v>
      </c>
      <c r="L13" s="424"/>
      <c r="N13" s="465"/>
      <c r="O13" s="437" t="s">
        <v>108</v>
      </c>
      <c r="P13" s="438"/>
      <c r="Q13" s="265" t="str">
        <f>通年成績ラインアップ!J13</f>
        <v>-</v>
      </c>
    </row>
    <row r="14" spans="2:20" ht="24.95" customHeight="1" thickTop="1" x14ac:dyDescent="0.35">
      <c r="B14" s="490" t="str">
        <f t="shared" si="0"/>
        <v/>
      </c>
      <c r="C14" s="491" t="str">
        <f t="shared" si="1"/>
        <v/>
      </c>
      <c r="D14" s="399">
        <f t="shared" si="2"/>
        <v>10</v>
      </c>
      <c r="E14" s="231"/>
      <c r="M14" s="466"/>
      <c r="N14" s="485" t="str">
        <f>IFERROR(SMALL(C:C,D5),"")</f>
        <v/>
      </c>
      <c r="O14" s="402" t="s">
        <v>72</v>
      </c>
      <c r="P14" s="408"/>
      <c r="Q14" s="403" t="str">
        <f>IF(N14="","",VLOOKUP(N14,$C$5:$E$19,3,FALSE))</f>
        <v/>
      </c>
    </row>
    <row r="15" spans="2:20" ht="24.95" customHeight="1" x14ac:dyDescent="0.35">
      <c r="B15" s="490" t="str">
        <f t="shared" si="0"/>
        <v/>
      </c>
      <c r="C15" s="491" t="str">
        <f t="shared" si="1"/>
        <v/>
      </c>
      <c r="D15" s="399">
        <f t="shared" si="2"/>
        <v>11</v>
      </c>
      <c r="E15" s="231"/>
      <c r="N15" s="486" t="str">
        <f t="shared" ref="N15:N19" si="3">IFERROR(SMALL(C:C,D6),"")</f>
        <v/>
      </c>
      <c r="O15" s="399" t="s">
        <v>72</v>
      </c>
      <c r="P15" s="404"/>
      <c r="Q15" s="231" t="str">
        <f t="shared" ref="Q15:Q19" si="4">IF(N15="","",VLOOKUP(N15,$C$5:$E$19,3,FALSE))</f>
        <v/>
      </c>
    </row>
    <row r="16" spans="2:20" ht="24.95" customHeight="1" x14ac:dyDescent="0.35">
      <c r="B16" s="490" t="str">
        <f t="shared" si="0"/>
        <v/>
      </c>
      <c r="C16" s="491" t="str">
        <f t="shared" si="1"/>
        <v/>
      </c>
      <c r="D16" s="399">
        <f t="shared" si="2"/>
        <v>12</v>
      </c>
      <c r="E16" s="231"/>
      <c r="N16" s="486" t="str">
        <f t="shared" si="3"/>
        <v/>
      </c>
      <c r="O16" s="399" t="s">
        <v>72</v>
      </c>
      <c r="P16" s="404"/>
      <c r="Q16" s="231" t="str">
        <f t="shared" si="4"/>
        <v/>
      </c>
    </row>
    <row r="17" spans="2:17" ht="24.95" customHeight="1" x14ac:dyDescent="0.35">
      <c r="B17" s="490" t="str">
        <f t="shared" si="0"/>
        <v/>
      </c>
      <c r="C17" s="491" t="str">
        <f t="shared" si="1"/>
        <v/>
      </c>
      <c r="D17" s="399">
        <f t="shared" si="2"/>
        <v>13</v>
      </c>
      <c r="E17" s="231"/>
      <c r="N17" s="486" t="str">
        <f t="shared" si="3"/>
        <v/>
      </c>
      <c r="O17" s="399" t="s">
        <v>72</v>
      </c>
      <c r="P17" s="404"/>
      <c r="Q17" s="231" t="str">
        <f t="shared" si="4"/>
        <v/>
      </c>
    </row>
    <row r="18" spans="2:17" ht="24.95" customHeight="1" x14ac:dyDescent="0.35">
      <c r="B18" s="490" t="str">
        <f t="shared" si="0"/>
        <v/>
      </c>
      <c r="C18" s="491" t="str">
        <f t="shared" si="1"/>
        <v/>
      </c>
      <c r="D18" s="399">
        <f t="shared" si="2"/>
        <v>14</v>
      </c>
      <c r="E18" s="231"/>
      <c r="N18" s="486" t="str">
        <f t="shared" si="3"/>
        <v/>
      </c>
      <c r="O18" s="399" t="s">
        <v>72</v>
      </c>
      <c r="P18" s="404"/>
      <c r="Q18" s="231" t="str">
        <f t="shared" si="4"/>
        <v/>
      </c>
    </row>
    <row r="19" spans="2:17" ht="24.95" customHeight="1" thickBot="1" x14ac:dyDescent="0.4">
      <c r="B19" s="492" t="str">
        <f t="shared" si="0"/>
        <v/>
      </c>
      <c r="C19" s="493" t="str">
        <f t="shared" si="1"/>
        <v/>
      </c>
      <c r="D19" s="400">
        <f t="shared" si="2"/>
        <v>15</v>
      </c>
      <c r="E19" s="401"/>
      <c r="N19" s="487" t="str">
        <f t="shared" si="3"/>
        <v/>
      </c>
      <c r="O19" s="400" t="s">
        <v>72</v>
      </c>
      <c r="P19" s="409"/>
      <c r="Q19" s="401" t="str">
        <f t="shared" si="4"/>
        <v/>
      </c>
    </row>
    <row r="20" spans="2:17" ht="24.95" customHeight="1" thickTop="1" x14ac:dyDescent="0.35"/>
  </sheetData>
  <mergeCells count="2">
    <mergeCell ref="I3:L3"/>
    <mergeCell ref="H3:H4"/>
  </mergeCells>
  <phoneticPr fontId="2"/>
  <conditionalFormatting sqref="E5:E19">
    <cfRule type="containsBlanks" dxfId="148" priority="10">
      <formula>LEN(TRIM(E5))=0</formula>
    </cfRule>
  </conditionalFormatting>
  <conditionalFormatting sqref="D6:D19">
    <cfRule type="expression" dxfId="147" priority="7">
      <formula>$F$5="控"</formula>
    </cfRule>
  </conditionalFormatting>
  <conditionalFormatting sqref="P14:P19">
    <cfRule type="containsBlanks" dxfId="146" priority="5">
      <formula>LEN(TRIM(P14))=0</formula>
    </cfRule>
  </conditionalFormatting>
  <conditionalFormatting sqref="I5:L13">
    <cfRule type="containsBlanks" dxfId="145" priority="4">
      <formula>LEN(TRIM(I5))=0</formula>
    </cfRule>
  </conditionalFormatting>
  <conditionalFormatting sqref="E1:E1048576">
    <cfRule type="expression" dxfId="144" priority="3">
      <formula>COUNTIF(E:E,E1)&gt;1</formula>
    </cfRule>
  </conditionalFormatting>
  <conditionalFormatting sqref="P5:P13">
    <cfRule type="containsBlanks" dxfId="143" priority="2">
      <formula>LEN(TRIM(P5))=0</formula>
    </cfRule>
  </conditionalFormatting>
  <conditionalFormatting sqref="T4">
    <cfRule type="containsBlanks" dxfId="142" priority="1">
      <formula>LEN(TRIM(T4))=0</formula>
    </cfRule>
  </conditionalFormatting>
  <dataValidations count="2">
    <dataValidation allowBlank="1" showInputMessage="1" showErrorMessage="1" promptTitle="入力禁止" prompt="赤枠内関数あり、入力しないでください" sqref="N14" xr:uid="{00000000-0002-0000-0000-000000000000}"/>
    <dataValidation allowBlank="1" showInputMessage="1" showErrorMessage="1" promptTitle="入力禁止" prompt="赤枠内関数あり。入力しないでください。" sqref="B4:C4" xr:uid="{00000000-0002-0000-0000-000001000000}"/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リストデーター!$L$5:$L$38</xm:f>
          </x14:formula1>
          <xm:sqref>E5:E19</xm:sqref>
        </x14:dataValidation>
        <x14:dataValidation type="list" allowBlank="1" showInputMessage="1" showErrorMessage="1" xr:uid="{00000000-0002-0000-0000-000003000000}">
          <x14:formula1>
            <xm:f>リストデーター!$G$5:$G$16</xm:f>
          </x14:formula1>
          <xm:sqref>I5:L13</xm:sqref>
        </x14:dataValidation>
        <x14:dataValidation type="list" allowBlank="1" showInputMessage="1" showErrorMessage="1" xr:uid="{00000000-0002-0000-0000-000004000000}">
          <x14:formula1>
            <xm:f>リストデーター!$I$5:$I$16</xm:f>
          </x14:formula1>
          <xm:sqref>P5:P13</xm:sqref>
        </x14:dataValidation>
        <x14:dataValidation type="list" allowBlank="1" showInputMessage="1" showErrorMessage="1" xr:uid="{00000000-0002-0000-0000-000005000000}">
          <x14:formula1>
            <xm:f>リストデーター!$D$6:$D$39</xm:f>
          </x14:formula1>
          <xm:sqref>T4</xm:sqref>
        </x14:dataValidation>
        <x14:dataValidation type="list" allowBlank="1" showInputMessage="1" showErrorMessage="1" xr:uid="{00000000-0002-0000-0000-000006000000}">
          <x14:formula1>
            <xm:f>リストデーター!$I$5:$I$15</xm:f>
          </x14:formula1>
          <xm:sqref>P14:P19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M40"/>
  <sheetViews>
    <sheetView showGridLines="0" workbookViewId="0">
      <selection activeCell="A7" sqref="A7"/>
    </sheetView>
  </sheetViews>
  <sheetFormatPr defaultRowHeight="15.75" x14ac:dyDescent="0.35"/>
  <cols>
    <col min="1" max="2" width="3.7109375" customWidth="1"/>
    <col min="3" max="3" width="5.7109375" customWidth="1"/>
    <col min="4" max="4" width="16.7109375" customWidth="1"/>
    <col min="5" max="6" width="3.7109375" customWidth="1"/>
    <col min="11" max="11" width="5.7109375" customWidth="1"/>
    <col min="12" max="12" width="14.7109375" customWidth="1"/>
    <col min="13" max="13" width="5.7109375" customWidth="1"/>
  </cols>
  <sheetData>
    <row r="3" spans="3:13" ht="16.5" thickBot="1" x14ac:dyDescent="0.4"/>
    <row r="4" spans="3:13" ht="21" thickTop="1" thickBot="1" x14ac:dyDescent="0.4">
      <c r="C4" s="502" t="s">
        <v>90</v>
      </c>
      <c r="D4" s="503" t="s">
        <v>91</v>
      </c>
      <c r="K4" s="504" t="s">
        <v>0</v>
      </c>
      <c r="L4" s="505" t="s">
        <v>26</v>
      </c>
      <c r="M4" s="506" t="s">
        <v>97</v>
      </c>
    </row>
    <row r="5" spans="3:13" ht="19.5" x14ac:dyDescent="0.35">
      <c r="C5" s="292">
        <v>0</v>
      </c>
      <c r="D5" s="293"/>
      <c r="G5" s="146" t="s">
        <v>1</v>
      </c>
      <c r="I5" s="146" t="s">
        <v>28</v>
      </c>
      <c r="K5" s="507"/>
      <c r="L5" s="508"/>
      <c r="M5" s="509" t="str">
        <f>IF(L5="","",COUNTIF(データー!$G$8:$G$500,L5))</f>
        <v/>
      </c>
    </row>
    <row r="6" spans="3:13" ht="19.5" x14ac:dyDescent="0.35">
      <c r="C6" s="294">
        <v>1</v>
      </c>
      <c r="D6" s="295"/>
      <c r="G6" s="146" t="s">
        <v>42</v>
      </c>
      <c r="I6" s="146" t="s">
        <v>29</v>
      </c>
      <c r="K6" s="510"/>
      <c r="L6" s="511"/>
      <c r="M6" s="512" t="str">
        <f>IF(L6="","",COUNTIF(データー!$G$8:$G$500,L6))</f>
        <v/>
      </c>
    </row>
    <row r="7" spans="3:13" ht="19.5" x14ac:dyDescent="0.35">
      <c r="C7" s="294">
        <v>2</v>
      </c>
      <c r="D7" s="296"/>
      <c r="G7" s="146" t="s">
        <v>43</v>
      </c>
      <c r="I7" s="146" t="s">
        <v>30</v>
      </c>
      <c r="K7" s="510"/>
      <c r="L7" s="511"/>
      <c r="M7" s="512" t="str">
        <f>IF(L7="","",COUNTIF(データー!$G$8:$G$500,L7))</f>
        <v/>
      </c>
    </row>
    <row r="8" spans="3:13" ht="19.5" x14ac:dyDescent="0.35">
      <c r="C8" s="294">
        <v>3</v>
      </c>
      <c r="D8" s="296"/>
      <c r="G8" s="146" t="s">
        <v>4</v>
      </c>
      <c r="I8" s="146" t="s">
        <v>31</v>
      </c>
      <c r="K8" s="510"/>
      <c r="L8" s="511"/>
      <c r="M8" s="512" t="str">
        <f>IF(L8="","",COUNTIF(データー!$G$8:$G$500,L8))</f>
        <v/>
      </c>
    </row>
    <row r="9" spans="3:13" ht="19.5" x14ac:dyDescent="0.35">
      <c r="C9" s="294">
        <v>4</v>
      </c>
      <c r="D9" s="296"/>
      <c r="G9" s="146" t="s">
        <v>13</v>
      </c>
      <c r="I9" s="146" t="s">
        <v>32</v>
      </c>
      <c r="K9" s="510"/>
      <c r="L9" s="511"/>
      <c r="M9" s="512" t="str">
        <f>IF(L9="","",COUNTIF(データー!$G$8:$G$500,L9))</f>
        <v/>
      </c>
    </row>
    <row r="10" spans="3:13" ht="19.5" x14ac:dyDescent="0.35">
      <c r="C10" s="294">
        <v>5</v>
      </c>
      <c r="D10" s="296"/>
      <c r="G10" s="146" t="s">
        <v>44</v>
      </c>
      <c r="I10" s="146" t="s">
        <v>33</v>
      </c>
      <c r="K10" s="510"/>
      <c r="L10" s="513"/>
      <c r="M10" s="512" t="str">
        <f>IF(L10="","",COUNTIF(データー!$G$8:$G$500,L10))</f>
        <v/>
      </c>
    </row>
    <row r="11" spans="3:13" ht="19.5" x14ac:dyDescent="0.35">
      <c r="C11" s="294">
        <v>6</v>
      </c>
      <c r="D11" s="296"/>
      <c r="G11" s="146" t="s">
        <v>93</v>
      </c>
      <c r="I11" s="146" t="s">
        <v>34</v>
      </c>
      <c r="K11" s="510"/>
      <c r="L11" s="511"/>
      <c r="M11" s="512" t="str">
        <f>IF(L11="","",COUNTIF(データー!$G$8:$G$500,L11))</f>
        <v/>
      </c>
    </row>
    <row r="12" spans="3:13" ht="19.5" x14ac:dyDescent="0.35">
      <c r="C12" s="294">
        <v>7</v>
      </c>
      <c r="D12" s="296"/>
      <c r="G12" s="146" t="s">
        <v>47</v>
      </c>
      <c r="I12" s="146" t="s">
        <v>73</v>
      </c>
      <c r="K12" s="510"/>
      <c r="L12" s="511"/>
      <c r="M12" s="512" t="str">
        <f>IF(L12="","",COUNTIF(データー!$G$8:$G$500,L12))</f>
        <v/>
      </c>
    </row>
    <row r="13" spans="3:13" ht="19.5" x14ac:dyDescent="0.35">
      <c r="C13" s="294">
        <v>8</v>
      </c>
      <c r="D13" s="296"/>
      <c r="G13" s="146" t="s">
        <v>48</v>
      </c>
      <c r="I13" s="146" t="s">
        <v>36</v>
      </c>
      <c r="K13" s="510"/>
      <c r="L13" s="513"/>
      <c r="M13" s="512" t="str">
        <f>IF(L13="","",COUNTIF(データー!$G$8:$G$500,L13))</f>
        <v/>
      </c>
    </row>
    <row r="14" spans="3:13" ht="19.5" x14ac:dyDescent="0.35">
      <c r="C14" s="294">
        <v>9</v>
      </c>
      <c r="D14" s="296"/>
      <c r="G14" s="146" t="s">
        <v>46</v>
      </c>
      <c r="I14" s="146" t="s">
        <v>37</v>
      </c>
      <c r="K14" s="510"/>
      <c r="L14" s="513"/>
      <c r="M14" s="512" t="str">
        <f>IF(L14="","",COUNTIF(データー!$G$8:$G$500,L14))</f>
        <v/>
      </c>
    </row>
    <row r="15" spans="3:13" ht="19.5" x14ac:dyDescent="0.35">
      <c r="C15" s="294">
        <v>10</v>
      </c>
      <c r="D15" s="296"/>
      <c r="K15" s="510"/>
      <c r="L15" s="513"/>
      <c r="M15" s="512" t="str">
        <f>IF(L15="","",COUNTIF(データー!$G$8:$G$500,L15))</f>
        <v/>
      </c>
    </row>
    <row r="16" spans="3:13" ht="19.5" x14ac:dyDescent="0.35">
      <c r="C16" s="294">
        <v>11</v>
      </c>
      <c r="D16" s="296"/>
      <c r="K16" s="510"/>
      <c r="L16" s="513"/>
      <c r="M16" s="512" t="str">
        <f>IF(L16="","",COUNTIF(データー!$G$8:$G$500,L16))</f>
        <v/>
      </c>
    </row>
    <row r="17" spans="3:13" ht="19.5" x14ac:dyDescent="0.35">
      <c r="C17" s="294">
        <v>12</v>
      </c>
      <c r="D17" s="296"/>
      <c r="K17" s="510"/>
      <c r="L17" s="511"/>
      <c r="M17" s="512" t="str">
        <f>IF(L17="","",COUNTIF(データー!$G$8:$G$500,L17))</f>
        <v/>
      </c>
    </row>
    <row r="18" spans="3:13" ht="19.5" x14ac:dyDescent="0.35">
      <c r="C18" s="294">
        <v>13</v>
      </c>
      <c r="D18" s="296"/>
      <c r="K18" s="510"/>
      <c r="L18" s="513"/>
      <c r="M18" s="512" t="str">
        <f>IF(L18="","",COUNTIF(データー!$G$8:$G$500,L18))</f>
        <v/>
      </c>
    </row>
    <row r="19" spans="3:13" ht="19.5" x14ac:dyDescent="0.35">
      <c r="C19" s="294">
        <v>14</v>
      </c>
      <c r="D19" s="296"/>
      <c r="K19" s="510"/>
      <c r="L19" s="511"/>
      <c r="M19" s="512" t="str">
        <f>IF(L19="","",COUNTIF(データー!$G$8:$G$500,L19))</f>
        <v/>
      </c>
    </row>
    <row r="20" spans="3:13" ht="19.5" x14ac:dyDescent="0.35">
      <c r="C20" s="294">
        <v>15</v>
      </c>
      <c r="D20" s="296"/>
      <c r="K20" s="510"/>
      <c r="L20" s="513"/>
      <c r="M20" s="512" t="str">
        <f>IF(L20="","",COUNTIF(データー!$G$8:$G$500,L20))</f>
        <v/>
      </c>
    </row>
    <row r="21" spans="3:13" ht="19.5" x14ac:dyDescent="0.35">
      <c r="C21" s="294">
        <v>16</v>
      </c>
      <c r="D21" s="296"/>
      <c r="K21" s="510"/>
      <c r="L21" s="511"/>
      <c r="M21" s="512" t="str">
        <f>IF(L21="","",COUNTIF(データー!$G$8:$G$500,L21))</f>
        <v/>
      </c>
    </row>
    <row r="22" spans="3:13" ht="19.5" x14ac:dyDescent="0.35">
      <c r="C22" s="294">
        <v>17</v>
      </c>
      <c r="D22" s="296"/>
      <c r="K22" s="510"/>
      <c r="L22" s="511"/>
      <c r="M22" s="512" t="str">
        <f>IF(L22="","",COUNTIF(データー!$G$8:$G$500,L22))</f>
        <v/>
      </c>
    </row>
    <row r="23" spans="3:13" ht="19.5" x14ac:dyDescent="0.35">
      <c r="C23" s="294">
        <v>18</v>
      </c>
      <c r="D23" s="296"/>
      <c r="K23" s="510"/>
      <c r="L23" s="513"/>
      <c r="M23" s="512" t="str">
        <f>IF(L23="","",COUNTIF(データー!$G$8:$G$500,L23))</f>
        <v/>
      </c>
    </row>
    <row r="24" spans="3:13" ht="19.5" x14ac:dyDescent="0.35">
      <c r="C24" s="294">
        <v>19</v>
      </c>
      <c r="D24" s="296"/>
      <c r="K24" s="510"/>
      <c r="L24" s="513"/>
      <c r="M24" s="512" t="str">
        <f>IF(L24="","",COUNTIF(データー!$G$8:$G$500,L24))</f>
        <v/>
      </c>
    </row>
    <row r="25" spans="3:13" ht="19.5" x14ac:dyDescent="0.35">
      <c r="C25" s="294">
        <v>20</v>
      </c>
      <c r="D25" s="296"/>
      <c r="K25" s="510"/>
      <c r="L25" s="511"/>
      <c r="M25" s="512" t="str">
        <f>IF(L25="","",COUNTIF(データー!$G$8:$G$500,L25))</f>
        <v/>
      </c>
    </row>
    <row r="26" spans="3:13" ht="19.5" x14ac:dyDescent="0.35">
      <c r="C26" s="294">
        <v>21</v>
      </c>
      <c r="D26" s="296"/>
      <c r="K26" s="510"/>
      <c r="L26" s="513"/>
      <c r="M26" s="512" t="str">
        <f>IF(L26="","",COUNTIF(データー!$G$8:$G$500,L26))</f>
        <v/>
      </c>
    </row>
    <row r="27" spans="3:13" ht="19.5" x14ac:dyDescent="0.35">
      <c r="C27" s="294">
        <v>22</v>
      </c>
      <c r="D27" s="296"/>
      <c r="K27" s="510"/>
      <c r="L27" s="511"/>
      <c r="M27" s="512" t="str">
        <f>IF(L27="","",COUNTIF(データー!$G$8:$G$500,L27))</f>
        <v/>
      </c>
    </row>
    <row r="28" spans="3:13" ht="19.5" x14ac:dyDescent="0.35">
      <c r="C28" s="294">
        <v>23</v>
      </c>
      <c r="D28" s="296"/>
      <c r="K28" s="510"/>
      <c r="L28" s="511"/>
      <c r="M28" s="512" t="str">
        <f>IF(L28="","",COUNTIF(データー!$G$8:$G$500,L28))</f>
        <v/>
      </c>
    </row>
    <row r="29" spans="3:13" ht="19.5" x14ac:dyDescent="0.35">
      <c r="C29" s="294">
        <v>24</v>
      </c>
      <c r="D29" s="296"/>
      <c r="K29" s="510"/>
      <c r="L29" s="513"/>
      <c r="M29" s="512" t="str">
        <f>IF(L29="","",COUNTIF(データー!$G$8:$G$500,L29))</f>
        <v/>
      </c>
    </row>
    <row r="30" spans="3:13" ht="19.5" x14ac:dyDescent="0.35">
      <c r="C30" s="294">
        <v>25</v>
      </c>
      <c r="D30" s="296"/>
      <c r="K30" s="510"/>
      <c r="L30" s="513"/>
      <c r="M30" s="512" t="str">
        <f>IF(L30="","",COUNTIF(データー!$G$8:$G$500,L30))</f>
        <v/>
      </c>
    </row>
    <row r="31" spans="3:13" ht="19.5" x14ac:dyDescent="0.35">
      <c r="C31" s="294">
        <f t="shared" ref="C31:C39" si="0">C30+1</f>
        <v>26</v>
      </c>
      <c r="D31" s="296"/>
      <c r="K31" s="510"/>
      <c r="L31" s="513"/>
      <c r="M31" s="512" t="str">
        <f>IF(L31="","",COUNTIF(データー!$G$8:$G$500,L31))</f>
        <v/>
      </c>
    </row>
    <row r="32" spans="3:13" ht="19.5" x14ac:dyDescent="0.35">
      <c r="C32" s="294">
        <f t="shared" si="0"/>
        <v>27</v>
      </c>
      <c r="D32" s="296"/>
      <c r="K32" s="510"/>
      <c r="L32" s="513"/>
      <c r="M32" s="512" t="str">
        <f>IF(L32="","",COUNTIF(データー!$G$8:$G$500,L32))</f>
        <v/>
      </c>
    </row>
    <row r="33" spans="3:13" ht="19.5" x14ac:dyDescent="0.35">
      <c r="C33" s="294">
        <f t="shared" si="0"/>
        <v>28</v>
      </c>
      <c r="D33" s="296"/>
      <c r="K33" s="510"/>
      <c r="L33" s="513"/>
      <c r="M33" s="512" t="str">
        <f>IF(L33="","",COUNTIF(データー!$G$8:$G$500,L33))</f>
        <v/>
      </c>
    </row>
    <row r="34" spans="3:13" ht="19.5" x14ac:dyDescent="0.35">
      <c r="C34" s="294">
        <f t="shared" si="0"/>
        <v>29</v>
      </c>
      <c r="D34" s="296"/>
      <c r="K34" s="510"/>
      <c r="L34" s="513"/>
      <c r="M34" s="512" t="str">
        <f>IF(L34="","",COUNTIF(データー!$G$8:$G$500,L34))</f>
        <v/>
      </c>
    </row>
    <row r="35" spans="3:13" ht="19.5" x14ac:dyDescent="0.35">
      <c r="C35" s="294">
        <f t="shared" si="0"/>
        <v>30</v>
      </c>
      <c r="D35" s="296"/>
      <c r="K35" s="510"/>
      <c r="L35" s="513"/>
      <c r="M35" s="512" t="str">
        <f>IF(L35="","",COUNTIF(データー!$G$8:$G$500,L35))</f>
        <v/>
      </c>
    </row>
    <row r="36" spans="3:13" ht="19.5" x14ac:dyDescent="0.35">
      <c r="C36" s="294">
        <f t="shared" si="0"/>
        <v>31</v>
      </c>
      <c r="D36" s="296"/>
      <c r="K36" s="510"/>
      <c r="L36" s="513"/>
      <c r="M36" s="512" t="str">
        <f>IF(L36="","",COUNTIF(データー!$G$8:$G$500,L36))</f>
        <v/>
      </c>
    </row>
    <row r="37" spans="3:13" ht="19.5" x14ac:dyDescent="0.35">
      <c r="C37" s="294">
        <f t="shared" si="0"/>
        <v>32</v>
      </c>
      <c r="D37" s="296"/>
      <c r="K37" s="510"/>
      <c r="L37" s="513"/>
      <c r="M37" s="512" t="str">
        <f>IF(L37="","",COUNTIF(データー!$G$8:$G$500,L37))</f>
        <v/>
      </c>
    </row>
    <row r="38" spans="3:13" ht="20.25" thickBot="1" x14ac:dyDescent="0.4">
      <c r="C38" s="294">
        <f t="shared" si="0"/>
        <v>33</v>
      </c>
      <c r="D38" s="296"/>
      <c r="K38" s="514"/>
      <c r="L38" s="515"/>
      <c r="M38" s="516" t="str">
        <f>IF(L38="","",COUNTIF(データー!$G$8:$G$500,L38))</f>
        <v/>
      </c>
    </row>
    <row r="39" spans="3:13" ht="20.25" thickTop="1" thickBot="1" x14ac:dyDescent="0.4">
      <c r="C39" s="297">
        <f t="shared" si="0"/>
        <v>34</v>
      </c>
      <c r="D39" s="298"/>
    </row>
    <row r="40" spans="3:13" ht="16.5" thickTop="1" x14ac:dyDescent="0.35"/>
  </sheetData>
  <phoneticPr fontId="2"/>
  <conditionalFormatting sqref="D5:D39">
    <cfRule type="containsBlanks" dxfId="141" priority="2">
      <formula>LEN(TRIM(D5))=0</formula>
    </cfRule>
  </conditionalFormatting>
  <conditionalFormatting sqref="K5:L38">
    <cfRule type="containsBlanks" dxfId="140" priority="1">
      <formula>LEN(TRIM(K5))=0</formula>
    </cfRule>
  </conditionalFormatting>
  <dataValidations count="3">
    <dataValidation allowBlank="1" showInputMessage="1" showErrorMessage="1" promptTitle="チーム名の入力" prompt="順次チーム名を入力してください。" sqref="D4" xr:uid="{00000000-0002-0000-0100-000000000000}"/>
    <dataValidation type="custom" errorStyle="warning" allowBlank="1" showInputMessage="1" showErrorMessage="1" errorTitle="重複しています。" error="チーム名称が重複しています。このまま続けますか。" sqref="D5:D39" xr:uid="{00000000-0002-0000-0100-000001000000}">
      <formula1>COUNTIF($C$5:$C$39,D5)=1</formula1>
    </dataValidation>
    <dataValidation allowBlank="1" showInputMessage="1" showErrorMessage="1" promptTitle="データーの複写" prompt="データーシートの背番号と選手名を数値コピーしてください。" sqref="K5:L38" xr:uid="{00000000-0002-0000-0100-000002000000}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J39"/>
  <sheetViews>
    <sheetView showGridLines="0" topLeftCell="A7" workbookViewId="0">
      <selection activeCell="F4" sqref="F4"/>
    </sheetView>
  </sheetViews>
  <sheetFormatPr defaultColWidth="9.140625" defaultRowHeight="24.95" customHeight="1" x14ac:dyDescent="0.35"/>
  <cols>
    <col min="1" max="1" width="2.7109375" style="2" customWidth="1"/>
    <col min="2" max="3" width="2.7109375" style="1" customWidth="1"/>
    <col min="4" max="4" width="3.7109375" style="1" customWidth="1"/>
    <col min="5" max="5" width="14.7109375" style="2" customWidth="1"/>
    <col min="6" max="6" width="2.7109375" style="2" customWidth="1"/>
    <col min="7" max="7" width="3.7109375" style="1" customWidth="1"/>
    <col min="8" max="9" width="4.7109375" style="1" customWidth="1"/>
    <col min="10" max="10" width="14.7109375" style="2" customWidth="1"/>
    <col min="11" max="11" width="4.7109375" style="1" customWidth="1"/>
    <col min="12" max="14" width="2.7109375" style="2" customWidth="1"/>
    <col min="15" max="19" width="4.7109375" style="2" customWidth="1"/>
    <col min="20" max="21" width="2.7109375" style="2" customWidth="1"/>
    <col min="22" max="36" width="12.7109375" style="2" customWidth="1"/>
    <col min="37" max="16384" width="9.140625" style="2"/>
  </cols>
  <sheetData>
    <row r="2" spans="2:36" ht="24.95" customHeight="1" x14ac:dyDescent="0.35">
      <c r="B2" s="436"/>
      <c r="C2" s="436"/>
      <c r="W2" s="436"/>
      <c r="X2" s="436"/>
    </row>
    <row r="3" spans="2:36" ht="24.95" customHeight="1" thickBot="1" x14ac:dyDescent="0.4">
      <c r="B3" s="436"/>
    </row>
    <row r="4" spans="2:36" ht="24.95" customHeight="1" thickTop="1" thickBot="1" x14ac:dyDescent="0.4">
      <c r="B4" s="471">
        <v>0</v>
      </c>
      <c r="C4" s="472"/>
      <c r="D4" s="517"/>
      <c r="E4" s="518" t="s">
        <v>51</v>
      </c>
      <c r="H4" s="519" t="s">
        <v>53</v>
      </c>
      <c r="I4" s="520" t="s">
        <v>27</v>
      </c>
      <c r="J4" s="520" t="s">
        <v>51</v>
      </c>
      <c r="K4" s="518" t="s">
        <v>0</v>
      </c>
      <c r="O4" s="521" t="s">
        <v>27</v>
      </c>
      <c r="P4" s="553" t="s">
        <v>75</v>
      </c>
      <c r="Q4" s="554"/>
      <c r="R4" s="554"/>
      <c r="S4" s="555"/>
      <c r="T4" s="39"/>
      <c r="V4" s="522">
        <v>1</v>
      </c>
      <c r="W4" s="523">
        <v>2</v>
      </c>
      <c r="X4" s="523">
        <v>3</v>
      </c>
      <c r="Y4" s="523">
        <v>4</v>
      </c>
      <c r="Z4" s="523">
        <v>5</v>
      </c>
      <c r="AA4" s="523">
        <v>6</v>
      </c>
      <c r="AB4" s="523">
        <v>7</v>
      </c>
      <c r="AC4" s="523">
        <v>8</v>
      </c>
      <c r="AD4" s="523">
        <v>9</v>
      </c>
      <c r="AE4" s="523">
        <v>10</v>
      </c>
      <c r="AF4" s="523">
        <v>11</v>
      </c>
      <c r="AG4" s="523">
        <v>12</v>
      </c>
      <c r="AH4" s="523">
        <v>13</v>
      </c>
      <c r="AI4" s="523">
        <v>14</v>
      </c>
      <c r="AJ4" s="524">
        <v>15</v>
      </c>
    </row>
    <row r="5" spans="2:36" ht="24.95" customHeight="1" x14ac:dyDescent="0.35">
      <c r="B5" s="473" t="str">
        <f>IF(E5="","",COUNTIF($J$5:$J$13,E5))</f>
        <v/>
      </c>
      <c r="C5" s="474" t="str">
        <f>IF(B5=$B$4,ROW(),"")</f>
        <v/>
      </c>
      <c r="D5" s="219">
        <v>1</v>
      </c>
      <c r="E5" s="220" t="str">
        <f>IF(入力!E5="","",入力!E5)</f>
        <v/>
      </c>
      <c r="H5" s="202" t="s">
        <v>28</v>
      </c>
      <c r="I5" s="203" t="s">
        <v>63</v>
      </c>
      <c r="J5" s="204" t="str">
        <f>IF(V5="","",V5)</f>
        <v>-</v>
      </c>
      <c r="K5" s="205" t="str">
        <f>IFERROR(VLOOKUP(J5,通年集約表!$F$9:$AI$42,30,FALSE),"")</f>
        <v/>
      </c>
      <c r="O5" s="197" t="s">
        <v>54</v>
      </c>
      <c r="P5" s="64" t="s">
        <v>43</v>
      </c>
      <c r="Q5" s="65" t="s">
        <v>47</v>
      </c>
      <c r="R5" s="65"/>
      <c r="S5" s="69"/>
      <c r="T5" s="39"/>
      <c r="V5" s="213" t="str">
        <f>IFERROR(VLOOKUP(V4,通年集約表!$X$87:$Y$98,2,FALSE),"-")</f>
        <v>-</v>
      </c>
      <c r="W5" s="214" t="str">
        <f>IFERROR(VLOOKUP(W4,通年集約表!$X$87:$Y$98,2,FALSE),"-")</f>
        <v>-</v>
      </c>
      <c r="X5" s="214" t="str">
        <f>IFERROR(VLOOKUP(X4,通年集約表!$X$87:$Y$98,2,FALSE),"-")</f>
        <v>-</v>
      </c>
      <c r="Y5" s="214" t="str">
        <f>IFERROR(VLOOKUP(Y4,通年集約表!$X$87:$Y$98,2,FALSE),"-")</f>
        <v>-</v>
      </c>
      <c r="Z5" s="214" t="str">
        <f>IFERROR(VLOOKUP(Z4,通年集約表!$X$87:$Y$98,2,FALSE),"-")</f>
        <v>-</v>
      </c>
      <c r="AA5" s="214" t="str">
        <f>IFERROR(VLOOKUP(AA4,通年集約表!$X$87:$Y$98,2,FALSE),"-")</f>
        <v>-</v>
      </c>
      <c r="AB5" s="214" t="str">
        <f>IFERROR(VLOOKUP(AB4,通年集約表!$X$87:$Y$98,2,FALSE),"-")</f>
        <v>-</v>
      </c>
      <c r="AC5" s="214" t="str">
        <f>IFERROR(VLOOKUP(AC4,通年集約表!$X$87:$Y$98,2,FALSE),"-")</f>
        <v>-</v>
      </c>
      <c r="AD5" s="214" t="str">
        <f>IFERROR(VLOOKUP(AD4,通年集約表!$X$87:$Y$98,2,FALSE),"-")</f>
        <v>-</v>
      </c>
      <c r="AE5" s="214" t="str">
        <f>IFERROR(VLOOKUP(AE4,通年集約表!$X$87:$Y$98,2,FALSE),"-")</f>
        <v>-</v>
      </c>
      <c r="AF5" s="214" t="str">
        <f>IFERROR(VLOOKUP(AF4,通年集約表!$X$87:$Y$98,2,FALSE),"-")</f>
        <v>-</v>
      </c>
      <c r="AG5" s="214" t="str">
        <f>IFERROR(VLOOKUP(AG4,通年集約表!$X$87:$Y$98,2,FALSE),"-")</f>
        <v>-</v>
      </c>
      <c r="AH5" s="214" t="str">
        <f>IFERROR(VLOOKUP(AH4,通年集約表!$X$87:$Y$98,2,FALSE),"-")</f>
        <v>-</v>
      </c>
      <c r="AI5" s="214" t="str">
        <f>IFERROR(VLOOKUP(AI4,通年集約表!$X$87:$Y$98,2,FALSE),"-")</f>
        <v>-</v>
      </c>
      <c r="AJ5" s="215" t="str">
        <f>IFERROR(VLOOKUP(AJ4,通年集約表!$X$87:$Y$98,2,FALSE),"-")</f>
        <v>-</v>
      </c>
    </row>
    <row r="6" spans="2:36" ht="24.95" customHeight="1" x14ac:dyDescent="0.35">
      <c r="B6" s="473" t="str">
        <f t="shared" ref="B6:B19" si="0">IF(E6="","",COUNTIF($J$5:$J$13,E6))</f>
        <v/>
      </c>
      <c r="C6" s="474" t="str">
        <f t="shared" ref="C6:C19" si="1">IF(B6=$B$4,ROW(),"")</f>
        <v/>
      </c>
      <c r="D6" s="45">
        <v>2</v>
      </c>
      <c r="E6" s="221" t="str">
        <f>IF(入力!E6="","",入力!E6)</f>
        <v/>
      </c>
      <c r="H6" s="206" t="s">
        <v>34</v>
      </c>
      <c r="I6" s="207" t="s">
        <v>64</v>
      </c>
      <c r="J6" s="195" t="str">
        <f>IF(AND(V6&lt;&gt;J5),V6,W6)</f>
        <v>-</v>
      </c>
      <c r="K6" s="208" t="str">
        <f>IFERROR(VLOOKUP(J6,通年集約表!$F$9:$AI$42,30,FALSE),"")</f>
        <v/>
      </c>
      <c r="O6" s="198" t="s">
        <v>55</v>
      </c>
      <c r="P6" s="82" t="s">
        <v>48</v>
      </c>
      <c r="Q6" s="83" t="s">
        <v>44</v>
      </c>
      <c r="R6" s="83"/>
      <c r="S6" s="87"/>
      <c r="T6" s="39"/>
      <c r="V6" s="206" t="str">
        <f>IFERROR(VLOOKUP(V4,通年集約表!$X$104:$Y$115,2,FALSE),"-")</f>
        <v>-</v>
      </c>
      <c r="W6" s="207" t="str">
        <f>IFERROR(VLOOKUP(W4,通年集約表!$X$104:$Y$115,2,FALSE),"-")</f>
        <v>-</v>
      </c>
      <c r="X6" s="207" t="str">
        <f>IFERROR(VLOOKUP(X4,通年集約表!$X$104:$Y$115,2,FALSE),"-")</f>
        <v>-</v>
      </c>
      <c r="Y6" s="207" t="str">
        <f>IFERROR(VLOOKUP(Y4,通年集約表!$X$104:$Y$115,2,FALSE),"-")</f>
        <v>-</v>
      </c>
      <c r="Z6" s="207" t="str">
        <f>IFERROR(VLOOKUP(Z4,通年集約表!$X$104:$Y$115,2,FALSE),"-")</f>
        <v>-</v>
      </c>
      <c r="AA6" s="207" t="str">
        <f>IFERROR(VLOOKUP(AA4,通年集約表!$X$104:$Y$115,2,FALSE),"-")</f>
        <v>-</v>
      </c>
      <c r="AB6" s="207" t="str">
        <f>IFERROR(VLOOKUP(AB4,通年集約表!$X$104:$Y$115,2,FALSE),"-")</f>
        <v>-</v>
      </c>
      <c r="AC6" s="207" t="str">
        <f>IFERROR(VLOOKUP(AC4,通年集約表!$X$104:$Y$115,2,FALSE),"-")</f>
        <v>-</v>
      </c>
      <c r="AD6" s="207" t="str">
        <f>IFERROR(VLOOKUP(AD4,通年集約表!$X$104:$Y$115,2,FALSE),"-")</f>
        <v>-</v>
      </c>
      <c r="AE6" s="207" t="str">
        <f>IFERROR(VLOOKUP(AE4,通年集約表!$X$104:$Y$115,2,FALSE),"-")</f>
        <v>-</v>
      </c>
      <c r="AF6" s="207" t="str">
        <f>IFERROR(VLOOKUP(AF4,通年集約表!$X$104:$Y$115,2,FALSE),"-")</f>
        <v>-</v>
      </c>
      <c r="AG6" s="207" t="str">
        <f>IFERROR(VLOOKUP(AG4,通年集約表!$X$104:$Y$115,2,FALSE),"-")</f>
        <v>-</v>
      </c>
      <c r="AH6" s="207" t="str">
        <f>IFERROR(VLOOKUP(AH4,通年集約表!$X$104:$Y$115,2,FALSE),"-")</f>
        <v>-</v>
      </c>
      <c r="AI6" s="207" t="str">
        <f>IFERROR(VLOOKUP(AI4,通年集約表!$X$104:$Y$115,2,FALSE),"-")</f>
        <v>-</v>
      </c>
      <c r="AJ6" s="208" t="str">
        <f>IFERROR(VLOOKUP(AJ4,通年集約表!$X$104:$Y$115,2,FALSE),"-")</f>
        <v>-</v>
      </c>
    </row>
    <row r="7" spans="2:36" ht="24.95" customHeight="1" x14ac:dyDescent="0.35">
      <c r="B7" s="473" t="str">
        <f t="shared" si="0"/>
        <v/>
      </c>
      <c r="C7" s="474" t="str">
        <f t="shared" si="1"/>
        <v/>
      </c>
      <c r="D7" s="45">
        <v>3</v>
      </c>
      <c r="E7" s="221" t="str">
        <f>IF(入力!E7="","",入力!E7)</f>
        <v/>
      </c>
      <c r="H7" s="206" t="s">
        <v>29</v>
      </c>
      <c r="I7" s="207" t="s">
        <v>65</v>
      </c>
      <c r="J7" s="195" t="str">
        <f>IF((COUNTIF(J5:J6,V7)=0),V7,IF((COUNTIF(J5:J6,W7)=0),W7,X7))</f>
        <v>-</v>
      </c>
      <c r="K7" s="208" t="str">
        <f>IFERROR(VLOOKUP(J7,通年集約表!$F$9:$AI$42,30,FALSE),"")</f>
        <v/>
      </c>
      <c r="O7" s="198" t="s">
        <v>56</v>
      </c>
      <c r="P7" s="82" t="s">
        <v>1</v>
      </c>
      <c r="Q7" s="83" t="s">
        <v>46</v>
      </c>
      <c r="R7" s="83" t="s">
        <v>44</v>
      </c>
      <c r="S7" s="87"/>
      <c r="T7" s="39"/>
      <c r="V7" s="206" t="str">
        <f>IFERROR(VLOOKUP(V4,通年集約表!$X$121:$Y$132,2,FALSE),"-")</f>
        <v>-</v>
      </c>
      <c r="W7" s="207" t="str">
        <f>IFERROR(VLOOKUP(W4,通年集約表!$X$121:$Y$132,2,FALSE),"-")</f>
        <v>-</v>
      </c>
      <c r="X7" s="207" t="str">
        <f>IFERROR(VLOOKUP(X4,通年集約表!$X$121:$Y$132,2,FALSE),"-")</f>
        <v>-</v>
      </c>
      <c r="Y7" s="207" t="str">
        <f>IFERROR(VLOOKUP(Y4,通年集約表!$X$121:$Y$132,2,FALSE),"-")</f>
        <v>-</v>
      </c>
      <c r="Z7" s="207" t="str">
        <f>IFERROR(VLOOKUP(Z4,通年集約表!$X$121:$Y$132,2,FALSE),"-")</f>
        <v>-</v>
      </c>
      <c r="AA7" s="207" t="str">
        <f>IFERROR(VLOOKUP(AA4,通年集約表!$X$121:$Y$132,2,FALSE),"-")</f>
        <v>-</v>
      </c>
      <c r="AB7" s="207" t="str">
        <f>IFERROR(VLOOKUP(AB4,通年集約表!$X$121:$Y$132,2,FALSE),"-")</f>
        <v>-</v>
      </c>
      <c r="AC7" s="207" t="str">
        <f>IFERROR(VLOOKUP(AC4,通年集約表!$X$121:$Y$132,2,FALSE),"-")</f>
        <v>-</v>
      </c>
      <c r="AD7" s="207" t="str">
        <f>IFERROR(VLOOKUP(AD4,通年集約表!$X$121:$Y$132,2,FALSE),"-")</f>
        <v>-</v>
      </c>
      <c r="AE7" s="207" t="str">
        <f>IFERROR(VLOOKUP(AE4,通年集約表!$X$121:$Y$132,2,FALSE),"-")</f>
        <v>-</v>
      </c>
      <c r="AF7" s="207" t="str">
        <f>IFERROR(VLOOKUP(AF4,通年集約表!$X$121:$Y$132,2,FALSE),"-")</f>
        <v>-</v>
      </c>
      <c r="AG7" s="207" t="str">
        <f>IFERROR(VLOOKUP(AG4,通年集約表!$X$121:$Y$132,2,FALSE),"-")</f>
        <v>-</v>
      </c>
      <c r="AH7" s="207" t="str">
        <f>IFERROR(VLOOKUP(AH4,通年集約表!$X$121:$Y$132,2,FALSE),"-")</f>
        <v>-</v>
      </c>
      <c r="AI7" s="207" t="str">
        <f>IFERROR(VLOOKUP(AI4,通年集約表!$X$121:$Y$132,2,FALSE),"-")</f>
        <v>-</v>
      </c>
      <c r="AJ7" s="208" t="str">
        <f>IFERROR(VLOOKUP(AJ4,通年集約表!$X$121:$Y$132,2,FALSE),"-")</f>
        <v>-</v>
      </c>
    </row>
    <row r="8" spans="2:36" ht="24.95" customHeight="1" x14ac:dyDescent="0.35">
      <c r="B8" s="473" t="str">
        <f t="shared" si="0"/>
        <v/>
      </c>
      <c r="C8" s="474" t="str">
        <f t="shared" si="1"/>
        <v/>
      </c>
      <c r="D8" s="45">
        <v>4</v>
      </c>
      <c r="E8" s="221" t="str">
        <f>IF(入力!E8="","",入力!E8)</f>
        <v/>
      </c>
      <c r="H8" s="206" t="s">
        <v>32</v>
      </c>
      <c r="I8" s="207" t="s">
        <v>66</v>
      </c>
      <c r="J8" s="195" t="str">
        <f>IF((COUNTIF(J5:J7,V8)=0),V8,IF((COUNTIF(J5:J7,W8)=0),W8,IF((COUNTIF(J5:J7,X8)=0),X8,Y8)))</f>
        <v>-</v>
      </c>
      <c r="K8" s="208" t="str">
        <f>IFERROR(VLOOKUP(J8,通年集約表!$F$9:$AI$42,30,FALSE),"")</f>
        <v/>
      </c>
      <c r="O8" s="198" t="s">
        <v>57</v>
      </c>
      <c r="P8" s="82" t="s">
        <v>42</v>
      </c>
      <c r="Q8" s="83" t="s">
        <v>46</v>
      </c>
      <c r="R8" s="83" t="s">
        <v>1</v>
      </c>
      <c r="S8" s="87"/>
      <c r="T8" s="39"/>
      <c r="V8" s="206" t="str">
        <f>IFERROR(VLOOKUP(V4,通年集約表!$X$138:$Y$149,2,FALSE),"-")</f>
        <v>-</v>
      </c>
      <c r="W8" s="207" t="str">
        <f>IFERROR(VLOOKUP(W4,通年集約表!$X$138:$Y$149,2,FALSE),"-")</f>
        <v>-</v>
      </c>
      <c r="X8" s="207" t="str">
        <f>IFERROR(VLOOKUP(X4,通年集約表!$X$138:$Y$149,2,FALSE),"-")</f>
        <v>-</v>
      </c>
      <c r="Y8" s="207" t="str">
        <f>IFERROR(VLOOKUP(Y4,通年集約表!$X$138:$Y$149,2,FALSE),"-")</f>
        <v>-</v>
      </c>
      <c r="Z8" s="207" t="str">
        <f>IFERROR(VLOOKUP(Z4,通年集約表!$X$138:$Y$149,2,FALSE),"-")</f>
        <v>-</v>
      </c>
      <c r="AA8" s="207" t="str">
        <f>IFERROR(VLOOKUP(AA4,通年集約表!$X$138:$Y$149,2,FALSE),"-")</f>
        <v>-</v>
      </c>
      <c r="AB8" s="207" t="str">
        <f>IFERROR(VLOOKUP(AB4,通年集約表!$X$138:$Y$149,2,FALSE),"-")</f>
        <v>-</v>
      </c>
      <c r="AC8" s="207" t="str">
        <f>IFERROR(VLOOKUP(AC4,通年集約表!$X$138:$Y$149,2,FALSE),"-")</f>
        <v>-</v>
      </c>
      <c r="AD8" s="207" t="str">
        <f>IFERROR(VLOOKUP(AD4,通年集約表!$X$138:$Y$149,2,FALSE),"-")</f>
        <v>-</v>
      </c>
      <c r="AE8" s="207" t="str">
        <f>IFERROR(VLOOKUP(AE4,通年集約表!$X$138:$Y$149,2,FALSE),"-")</f>
        <v>-</v>
      </c>
      <c r="AF8" s="207" t="str">
        <f>IFERROR(VLOOKUP(AF4,通年集約表!$X$138:$Y$149,2,FALSE),"-")</f>
        <v>-</v>
      </c>
      <c r="AG8" s="207" t="str">
        <f>IFERROR(VLOOKUP(AG4,通年集約表!$X$138:$Y$149,2,FALSE),"-")</f>
        <v>-</v>
      </c>
      <c r="AH8" s="207" t="str">
        <f>IFERROR(VLOOKUP(AH4,通年集約表!$X$138:$Y$149,2,FALSE),"-")</f>
        <v>-</v>
      </c>
      <c r="AI8" s="207" t="str">
        <f>IFERROR(VLOOKUP(AI4,通年集約表!$X$138:$Y$149,2,FALSE),"-")</f>
        <v>-</v>
      </c>
      <c r="AJ8" s="208" t="str">
        <f>IFERROR(VLOOKUP(AJ4,通年集約表!$X$138:$Y$149,2,FALSE),"-")</f>
        <v>-</v>
      </c>
    </row>
    <row r="9" spans="2:36" ht="24.95" customHeight="1" x14ac:dyDescent="0.35">
      <c r="B9" s="473" t="str">
        <f t="shared" si="0"/>
        <v/>
      </c>
      <c r="C9" s="474" t="str">
        <f t="shared" si="1"/>
        <v/>
      </c>
      <c r="D9" s="45">
        <v>5</v>
      </c>
      <c r="E9" s="221" t="str">
        <f>IF(入力!E9="","",入力!E9)</f>
        <v/>
      </c>
      <c r="H9" s="206" t="s">
        <v>73</v>
      </c>
      <c r="I9" s="207" t="s">
        <v>67</v>
      </c>
      <c r="J9" s="195" t="str">
        <f>IF((COUNTIF(J5:J8,V9)=0),V9,IF((COUNTIF(J5:J8,W9)=0),W9,IF((COUNTIF(J5:J8,X9)=0),X9,IF((COUNTIF(J5:J8,Y9)=0),Y9,Z9))))</f>
        <v>-</v>
      </c>
      <c r="K9" s="208" t="str">
        <f>IFERROR(VLOOKUP(J9,通年集約表!$F$9:$AI$42,30,FALSE),"")</f>
        <v/>
      </c>
      <c r="O9" s="198" t="s">
        <v>58</v>
      </c>
      <c r="P9" s="82" t="s">
        <v>1</v>
      </c>
      <c r="Q9" s="83" t="s">
        <v>44</v>
      </c>
      <c r="R9" s="83" t="s">
        <v>47</v>
      </c>
      <c r="S9" s="87"/>
      <c r="T9" s="39"/>
      <c r="V9" s="206" t="str">
        <f>IFERROR(VLOOKUP(V4,通年集約表!$X$155:$Y$166,2,FALSE),"-")</f>
        <v>-</v>
      </c>
      <c r="W9" s="207" t="str">
        <f>IFERROR(VLOOKUP(W4,通年集約表!$X$155:$Y$166,2,FALSE),"-")</f>
        <v>-</v>
      </c>
      <c r="X9" s="207" t="str">
        <f>IFERROR(VLOOKUP(X4,通年集約表!$X$155:$Y$166,2,FALSE),"-")</f>
        <v>-</v>
      </c>
      <c r="Y9" s="207" t="str">
        <f>IFERROR(VLOOKUP(Y4,通年集約表!$X$155:$Y$166,2,FALSE),"-")</f>
        <v>-</v>
      </c>
      <c r="Z9" s="207" t="str">
        <f>IFERROR(VLOOKUP(Z4,通年集約表!$X$155:$Y$166,2,FALSE),"-")</f>
        <v>-</v>
      </c>
      <c r="AA9" s="207" t="str">
        <f>IFERROR(VLOOKUP(AA4,通年集約表!$X$155:$Y$166,2,FALSE),"-")</f>
        <v>-</v>
      </c>
      <c r="AB9" s="207" t="str">
        <f>IFERROR(VLOOKUP(AB4,通年集約表!$X$155:$Y$166,2,FALSE),"-")</f>
        <v>-</v>
      </c>
      <c r="AC9" s="207" t="str">
        <f>IFERROR(VLOOKUP(AC4,通年集約表!$X$155:$Y$166,2,FALSE),"-")</f>
        <v>-</v>
      </c>
      <c r="AD9" s="207" t="str">
        <f>IFERROR(VLOOKUP(AD4,通年集約表!$X$155:$Y$166,2,FALSE),"-")</f>
        <v>-</v>
      </c>
      <c r="AE9" s="207" t="str">
        <f>IFERROR(VLOOKUP(AE4,通年集約表!$X$155:$Y$166,2,FALSE),"-")</f>
        <v>-</v>
      </c>
      <c r="AF9" s="207" t="str">
        <f>IFERROR(VLOOKUP(AF4,通年集約表!$X$155:$Y$166,2,FALSE),"-")</f>
        <v>-</v>
      </c>
      <c r="AG9" s="207" t="str">
        <f>IFERROR(VLOOKUP(AG4,通年集約表!$X$155:$Y$166,2,FALSE),"-")</f>
        <v>-</v>
      </c>
      <c r="AH9" s="207" t="str">
        <f>IFERROR(VLOOKUP(AH4,通年集約表!$X$155:$Y$166,2,FALSE),"-")</f>
        <v>-</v>
      </c>
      <c r="AI9" s="207" t="str">
        <f>IFERROR(VLOOKUP(AI4,通年集約表!$X$155:$Y$166,2,FALSE),"-")</f>
        <v>-</v>
      </c>
      <c r="AJ9" s="208" t="str">
        <f>IFERROR(VLOOKUP(AJ4,通年集約表!$X$155:$Y$166,2,FALSE),"-")</f>
        <v>-</v>
      </c>
    </row>
    <row r="10" spans="2:36" ht="24.95" customHeight="1" x14ac:dyDescent="0.35">
      <c r="B10" s="473" t="str">
        <f t="shared" si="0"/>
        <v/>
      </c>
      <c r="C10" s="474" t="str">
        <f t="shared" si="1"/>
        <v/>
      </c>
      <c r="D10" s="45">
        <v>6</v>
      </c>
      <c r="E10" s="221" t="str">
        <f>IF(入力!E10="","",入力!E10)</f>
        <v/>
      </c>
      <c r="H10" s="206" t="s">
        <v>36</v>
      </c>
      <c r="I10" s="207" t="s">
        <v>68</v>
      </c>
      <c r="J10" s="195" t="str">
        <f>IF((COUNTIF(J5:J9,V9)=0),V9,IF((COUNTIF(J5:J9,W9)=0),W9,IF((COUNTIF(J5:J9,X9)=0),X9,IF((COUNTIF(J5:J9,Y9)=0),Y9,IF((COUNTIF(J5:J9,Z9)=0),Z9,AA9)))))</f>
        <v>-</v>
      </c>
      <c r="K10" s="208" t="str">
        <f>IFERROR(VLOOKUP(J10,通年集約表!$F$9:$AI$42,30,FALSE),"")</f>
        <v/>
      </c>
      <c r="O10" s="198" t="s">
        <v>59</v>
      </c>
      <c r="P10" s="82" t="s">
        <v>43</v>
      </c>
      <c r="Q10" s="83" t="s">
        <v>47</v>
      </c>
      <c r="R10" s="83"/>
      <c r="S10" s="87"/>
      <c r="T10" s="39"/>
      <c r="V10" s="206" t="str">
        <f>IFERROR(VLOOKUP(V4,通年集約表!$X$172:$Y$183,2,FALSE),"-")</f>
        <v>-</v>
      </c>
      <c r="W10" s="207" t="str">
        <f>IFERROR(VLOOKUP(W4,通年集約表!$X$172:$Y$183,2,FALSE),"-")</f>
        <v>-</v>
      </c>
      <c r="X10" s="207" t="str">
        <f>IFERROR(VLOOKUP(X4,通年集約表!$X$172:$Y$183,2,FALSE),"-")</f>
        <v>-</v>
      </c>
      <c r="Y10" s="207" t="str">
        <f>IFERROR(VLOOKUP(Y4,通年集約表!$X$172:$Y$183,2,FALSE),"-")</f>
        <v>-</v>
      </c>
      <c r="Z10" s="207" t="str">
        <f>IFERROR(VLOOKUP(Z4,通年集約表!$X$172:$Y$183,2,FALSE),"-")</f>
        <v>-</v>
      </c>
      <c r="AA10" s="207" t="str">
        <f>IFERROR(VLOOKUP(AA4,通年集約表!$X$172:$Y$183,2,FALSE),"-")</f>
        <v>-</v>
      </c>
      <c r="AB10" s="207" t="str">
        <f>IFERROR(VLOOKUP(AB4,通年集約表!$X$172:$Y$183,2,FALSE),"-")</f>
        <v>-</v>
      </c>
      <c r="AC10" s="207" t="str">
        <f>IFERROR(VLOOKUP(AC4,通年集約表!$X$172:$Y$183,2,FALSE),"-")</f>
        <v>-</v>
      </c>
      <c r="AD10" s="207" t="str">
        <f>IFERROR(VLOOKUP(AD4,通年集約表!$X$172:$Y$183,2,FALSE),"-")</f>
        <v>-</v>
      </c>
      <c r="AE10" s="207" t="str">
        <f>IFERROR(VLOOKUP(AE4,通年集約表!$X$172:$Y$183,2,FALSE),"-")</f>
        <v>-</v>
      </c>
      <c r="AF10" s="207" t="str">
        <f>IFERROR(VLOOKUP(AF4,通年集約表!$X$172:$Y$183,2,FALSE),"-")</f>
        <v>-</v>
      </c>
      <c r="AG10" s="207" t="str">
        <f>IFERROR(VLOOKUP(AG4,通年集約表!$X$172:$Y$183,2,FALSE),"-")</f>
        <v>-</v>
      </c>
      <c r="AH10" s="207" t="str">
        <f>IFERROR(VLOOKUP(AH4,通年集約表!$X$172:$Y$183,2,FALSE),"-")</f>
        <v>-</v>
      </c>
      <c r="AI10" s="207" t="str">
        <f>IFERROR(VLOOKUP(AI4,通年集約表!$X$172:$Y$183,2,FALSE),"-")</f>
        <v>-</v>
      </c>
      <c r="AJ10" s="208" t="str">
        <f>IFERROR(VLOOKUP(AJ4,通年集約表!$X$172:$Y$183,2,FALSE),"-")</f>
        <v>-</v>
      </c>
    </row>
    <row r="11" spans="2:36" ht="24.95" customHeight="1" x14ac:dyDescent="0.35">
      <c r="B11" s="473" t="str">
        <f t="shared" si="0"/>
        <v/>
      </c>
      <c r="C11" s="474" t="str">
        <f t="shared" si="1"/>
        <v/>
      </c>
      <c r="D11" s="45">
        <v>7</v>
      </c>
      <c r="E11" s="221" t="str">
        <f>IF(入力!E11="","",入力!E11)</f>
        <v/>
      </c>
      <c r="H11" s="206" t="s">
        <v>31</v>
      </c>
      <c r="I11" s="207" t="s">
        <v>69</v>
      </c>
      <c r="J11" s="195" t="str">
        <f>IF((COUNTIF(J5:J10,V11)=0),V11,IF((COUNTIF(J5:J10,W11)=0),W11,IF((COUNTIF(J5:J10,X11)=0),X11,IF((COUNTIF(J5:J10,Y11)=0),Y11,IF((COUNTIF(J5:J10,Z11)=0),Z11,IF((COUNTIF(J5:J10,AA11)=0),AA11,AB11))))))</f>
        <v>-</v>
      </c>
      <c r="K11" s="208" t="str">
        <f>IFERROR(VLOOKUP(J11,通年集約表!$F$9:$AI$42,30,FALSE),"")</f>
        <v/>
      </c>
      <c r="O11" s="198" t="s">
        <v>60</v>
      </c>
      <c r="P11" s="82" t="s">
        <v>44</v>
      </c>
      <c r="Q11" s="83" t="s">
        <v>43</v>
      </c>
      <c r="R11" s="83" t="s">
        <v>48</v>
      </c>
      <c r="S11" s="87"/>
      <c r="T11" s="39"/>
      <c r="V11" s="206" t="str">
        <f>IFERROR(VLOOKUP(V4,通年集約表!$X$189:$Y$200,2,FALSE),"-")</f>
        <v>-</v>
      </c>
      <c r="W11" s="207" t="str">
        <f>IFERROR(VLOOKUP(W4,通年集約表!$X$189:$Y$200,2,FALSE),"-")</f>
        <v>-</v>
      </c>
      <c r="X11" s="207" t="str">
        <f>IFERROR(VLOOKUP(X4,通年集約表!$X$189:$Y$200,2,FALSE),"-")</f>
        <v>-</v>
      </c>
      <c r="Y11" s="207" t="str">
        <f>IFERROR(VLOOKUP(Y4,通年集約表!$X$189:$Y$200,2,FALSE),"-")</f>
        <v>-</v>
      </c>
      <c r="Z11" s="207" t="str">
        <f>IFERROR(VLOOKUP(Z4,通年集約表!$X$189:$Y$200,2,FALSE),"-")</f>
        <v>-</v>
      </c>
      <c r="AA11" s="207" t="str">
        <f>IFERROR(VLOOKUP(AA4,通年集約表!$X$189:$Y$200,2,FALSE),"-")</f>
        <v>-</v>
      </c>
      <c r="AB11" s="207" t="str">
        <f>IFERROR(VLOOKUP(AB4,通年集約表!$X$189:$Y$200,2,FALSE),"-")</f>
        <v>-</v>
      </c>
      <c r="AC11" s="207" t="str">
        <f>IFERROR(VLOOKUP(AC4,通年集約表!$X$189:$Y$200,2,FALSE),"-")</f>
        <v>-</v>
      </c>
      <c r="AD11" s="207" t="str">
        <f>IFERROR(VLOOKUP(AD4,通年集約表!$X$189:$Y$200,2,FALSE),"-")</f>
        <v>-</v>
      </c>
      <c r="AE11" s="207" t="str">
        <f>IFERROR(VLOOKUP(AE4,通年集約表!$X$189:$Y$200,2,FALSE),"-")</f>
        <v>-</v>
      </c>
      <c r="AF11" s="207" t="str">
        <f>IFERROR(VLOOKUP(AF4,通年集約表!$X$189:$Y$200,2,FALSE),"-")</f>
        <v>-</v>
      </c>
      <c r="AG11" s="207" t="str">
        <f>IFERROR(VLOOKUP(AG4,通年集約表!$X$189:$Y$200,2,FALSE),"-")</f>
        <v>-</v>
      </c>
      <c r="AH11" s="207" t="str">
        <f>IFERROR(VLOOKUP(AH4,通年集約表!$X$189:$Y$200,2,FALSE),"-")</f>
        <v>-</v>
      </c>
      <c r="AI11" s="207" t="str">
        <f>IFERROR(VLOOKUP(AI4,通年集約表!$X$189:$Y$200,2,FALSE),"-")</f>
        <v>-</v>
      </c>
      <c r="AJ11" s="208" t="str">
        <f>IFERROR(VLOOKUP(AJ4,通年集約表!$X$189:$Y$200,2,FALSE),"-")</f>
        <v>-</v>
      </c>
    </row>
    <row r="12" spans="2:36" ht="24.95" customHeight="1" thickBot="1" x14ac:dyDescent="0.4">
      <c r="B12" s="473" t="str">
        <f t="shared" si="0"/>
        <v/>
      </c>
      <c r="C12" s="474" t="str">
        <f t="shared" si="1"/>
        <v/>
      </c>
      <c r="D12" s="45">
        <v>8</v>
      </c>
      <c r="E12" s="221" t="str">
        <f>IF(入力!E12="","",入力!E12)</f>
        <v/>
      </c>
      <c r="H12" s="206" t="s">
        <v>33</v>
      </c>
      <c r="I12" s="207" t="s">
        <v>70</v>
      </c>
      <c r="J12" s="195" t="str">
        <f>IF((COUNTIF(J5:J11,V12)=0),V12,IF((COUNTIF(J5:J11,W12)=0),W12,IF((COUNTIF(J5:J11,X12)=0),X12,IF((COUNTIF(J5:J11,Y12)=0),Y12,IF((COUNTIF(J5:J11,Z12)=0),Z12,IF((COUNTIF(J5:J11,AA12)=0),AA12,IF((COUNTIF(J5:J11,AB12)=0),AB12,AC12)))))))</f>
        <v>-</v>
      </c>
      <c r="K12" s="208" t="str">
        <f>IFERROR(VLOOKUP(J12,通年集約表!$F$9:$AI$42,30,FALSE),"")</f>
        <v/>
      </c>
      <c r="O12" s="198" t="s">
        <v>61</v>
      </c>
      <c r="P12" s="82" t="s">
        <v>13</v>
      </c>
      <c r="Q12" s="83" t="s">
        <v>48</v>
      </c>
      <c r="R12" s="83"/>
      <c r="S12" s="87"/>
      <c r="T12" s="39"/>
      <c r="V12" s="206" t="str">
        <f>IFERROR(VLOOKUP(V4,通年集約表!$X$206:$Y$217,2,FALSE),"-")</f>
        <v>-</v>
      </c>
      <c r="W12" s="207" t="str">
        <f>IFERROR(VLOOKUP(W4,通年集約表!$X$206:$Y$217,2,FALSE),"-")</f>
        <v>-</v>
      </c>
      <c r="X12" s="207" t="str">
        <f>IFERROR(VLOOKUP(X4,通年集約表!$X$206:$Y$217,2,FALSE),"-")</f>
        <v>-</v>
      </c>
      <c r="Y12" s="207" t="str">
        <f>IFERROR(VLOOKUP(Y4,通年集約表!$X$206:$Y$217,2,FALSE),"-")</f>
        <v>-</v>
      </c>
      <c r="Z12" s="207" t="str">
        <f>IFERROR(VLOOKUP(Z4,通年集約表!$X$206:$Y$217,2,FALSE),"-")</f>
        <v>-</v>
      </c>
      <c r="AA12" s="207" t="str">
        <f>IFERROR(VLOOKUP(AA4,通年集約表!$X$206:$Y$217,2,FALSE),"-")</f>
        <v>-</v>
      </c>
      <c r="AB12" s="207" t="str">
        <f>IFERROR(VLOOKUP(AB4,通年集約表!$X$206:$Y$217,2,FALSE),"-")</f>
        <v>-</v>
      </c>
      <c r="AC12" s="207" t="str">
        <f>IFERROR(VLOOKUP(AC4,通年集約表!$X$206:$Y$217,2,FALSE),"-")</f>
        <v>-</v>
      </c>
      <c r="AD12" s="207" t="str">
        <f>IFERROR(VLOOKUP(AD4,通年集約表!$X$206:$Y$217,2,FALSE),"-")</f>
        <v>-</v>
      </c>
      <c r="AE12" s="207" t="str">
        <f>IFERROR(VLOOKUP(AE4,通年集約表!$X$206:$Y$217,2,FALSE),"-")</f>
        <v>-</v>
      </c>
      <c r="AF12" s="207" t="str">
        <f>IFERROR(VLOOKUP(AF4,通年集約表!$X$206:$Y$217,2,FALSE),"-")</f>
        <v>-</v>
      </c>
      <c r="AG12" s="207" t="str">
        <f>IFERROR(VLOOKUP(AG4,通年集約表!$X$206:$Y$217,2,FALSE),"-")</f>
        <v>-</v>
      </c>
      <c r="AH12" s="207" t="str">
        <f>IFERROR(VLOOKUP(AH4,通年集約表!$X$206:$Y$217,2,FALSE),"-")</f>
        <v>-</v>
      </c>
      <c r="AI12" s="207" t="str">
        <f>IFERROR(VLOOKUP(AI4,通年集約表!$X$206:$Y$217,2,FALSE),"-")</f>
        <v>-</v>
      </c>
      <c r="AJ12" s="208" t="str">
        <f>IFERROR(VLOOKUP(AJ4,通年集約表!$X$206:$Y$217,2,FALSE),"-")</f>
        <v>-</v>
      </c>
    </row>
    <row r="13" spans="2:36" ht="24.95" customHeight="1" thickTop="1" thickBot="1" x14ac:dyDescent="0.4">
      <c r="B13" s="473" t="str">
        <f t="shared" si="0"/>
        <v/>
      </c>
      <c r="C13" s="474" t="str">
        <f t="shared" si="1"/>
        <v/>
      </c>
      <c r="D13" s="45">
        <v>9</v>
      </c>
      <c r="E13" s="221" t="str">
        <f>IF(入力!E13="","",入力!E13)</f>
        <v/>
      </c>
      <c r="G13" s="467"/>
      <c r="H13" s="439" t="s">
        <v>30</v>
      </c>
      <c r="I13" s="440" t="s">
        <v>71</v>
      </c>
      <c r="J13" s="441" t="str">
        <f>IF((COUNTIF(J5:J12,V13)=0),V13,IF((COUNTIF(J5:J12,W13)=0),W13,IF((COUNTIF(J5:J12,X13)=0),X13,IF((COUNTIF(J5:J12,Y13)=0),Y13,IF((COUNTIF(J5:J12,Z13)=0),Z13,IF((COUNTIF(J5:J12,AA13)=0),AA13,IF((COUNTIF(J5:J12,AB13)=0),AB13,IF((COUNTIF(J5:J12,AC13)=0),AC13,AD13))))))))</f>
        <v>-</v>
      </c>
      <c r="K13" s="442" t="str">
        <f>IFERROR(VLOOKUP(J13,通年集約表!$F$9:$AI$42,30,FALSE),"")</f>
        <v/>
      </c>
      <c r="O13" s="199" t="s">
        <v>62</v>
      </c>
      <c r="P13" s="200" t="s">
        <v>43</v>
      </c>
      <c r="Q13" s="128" t="s">
        <v>13</v>
      </c>
      <c r="R13" s="128" t="s">
        <v>47</v>
      </c>
      <c r="S13" s="201"/>
      <c r="T13" s="39"/>
      <c r="V13" s="216" t="str">
        <f>IFERROR(VLOOKUP(V4,通年集約表!$X$223:$Y$234,2,FALSE),"-")</f>
        <v>-</v>
      </c>
      <c r="W13" s="217" t="str">
        <f>IFERROR(VLOOKUP(W4,通年集約表!$X$223:$Y$234,2,FALSE),"-")</f>
        <v>-</v>
      </c>
      <c r="X13" s="217" t="str">
        <f>IFERROR(VLOOKUP(X4,通年集約表!$X$223:$Y$234,2,FALSE),"-")</f>
        <v>-</v>
      </c>
      <c r="Y13" s="217" t="str">
        <f>IFERROR(VLOOKUP(Y4,通年集約表!$X$223:$Y$234,2,FALSE),"-")</f>
        <v>-</v>
      </c>
      <c r="Z13" s="217" t="str">
        <f>IFERROR(VLOOKUP(Z4,通年集約表!$X$223:$Y$234,2,FALSE),"-")</f>
        <v>-</v>
      </c>
      <c r="AA13" s="217" t="str">
        <f>IFERROR(VLOOKUP(AA4,通年集約表!$X$223:$Y$234,2,FALSE),"-")</f>
        <v>-</v>
      </c>
      <c r="AB13" s="217" t="str">
        <f>IFERROR(VLOOKUP(AB4,通年集約表!$X$223:$Y$234,2,FALSE),"-")</f>
        <v>-</v>
      </c>
      <c r="AC13" s="217" t="str">
        <f>IFERROR(VLOOKUP(AC4,通年集約表!$X$223:$Y$234,2,FALSE),"-")</f>
        <v>-</v>
      </c>
      <c r="AD13" s="217" t="str">
        <f>IFERROR(VLOOKUP(AD4,通年集約表!$X$223:$Y$234,2,FALSE),"-")</f>
        <v>-</v>
      </c>
      <c r="AE13" s="217" t="str">
        <f>IFERROR(VLOOKUP(AE4,通年集約表!$X$223:$Y$234,2,FALSE),"-")</f>
        <v>-</v>
      </c>
      <c r="AF13" s="217" t="str">
        <f>IFERROR(VLOOKUP(AF4,通年集約表!$X$223:$Y$234,2,FALSE),"-")</f>
        <v>-</v>
      </c>
      <c r="AG13" s="217" t="str">
        <f>IFERROR(VLOOKUP(AG4,通年集約表!$X$223:$Y$234,2,FALSE),"-")</f>
        <v>-</v>
      </c>
      <c r="AH13" s="217" t="str">
        <f>IFERROR(VLOOKUP(AH4,通年集約表!$X$223:$Y$234,2,FALSE),"-")</f>
        <v>-</v>
      </c>
      <c r="AI13" s="217" t="str">
        <f>IFERROR(VLOOKUP(AI4,通年集約表!$X$223:$Y$234,2,FALSE),"-")</f>
        <v>-</v>
      </c>
      <c r="AJ13" s="218" t="str">
        <f>IFERROR(VLOOKUP(AJ4,通年集約表!$X$223:$Y$234,2,FALSE),"-")</f>
        <v>-</v>
      </c>
    </row>
    <row r="14" spans="2:36" ht="24.95" customHeight="1" thickTop="1" x14ac:dyDescent="0.35">
      <c r="B14" s="473" t="str">
        <f t="shared" si="0"/>
        <v/>
      </c>
      <c r="C14" s="474" t="str">
        <f t="shared" si="1"/>
        <v/>
      </c>
      <c r="D14" s="45">
        <v>10</v>
      </c>
      <c r="E14" s="221" t="str">
        <f>IF(入力!E14="","",入力!E14)</f>
        <v/>
      </c>
      <c r="G14" s="468" t="str">
        <f>IFERROR(SMALL($C$5:$C$19,D5),"")</f>
        <v/>
      </c>
      <c r="H14" s="213" t="s">
        <v>72</v>
      </c>
      <c r="I14" s="214"/>
      <c r="J14" s="194" t="str">
        <f>IF(G14="","",VLOOKUP(G14,$C$5:$E$19,3,FALSE))</f>
        <v/>
      </c>
      <c r="K14" s="215" t="str">
        <f>IFERROR(VLOOKUP(J14,通年集約表!$F$9:$AI$42,30,FALSE),"")</f>
        <v/>
      </c>
    </row>
    <row r="15" spans="2:36" ht="24.95" customHeight="1" x14ac:dyDescent="0.35">
      <c r="B15" s="473" t="str">
        <f t="shared" si="0"/>
        <v/>
      </c>
      <c r="C15" s="474" t="str">
        <f t="shared" si="1"/>
        <v/>
      </c>
      <c r="D15" s="45">
        <v>11</v>
      </c>
      <c r="E15" s="221" t="str">
        <f>IF(入力!E15="","",入力!E15)</f>
        <v/>
      </c>
      <c r="G15" s="469" t="str">
        <f t="shared" ref="G15:G19" si="2">IFERROR(SMALL($C$5:$C$19,D6),"")</f>
        <v/>
      </c>
      <c r="H15" s="206" t="s">
        <v>72</v>
      </c>
      <c r="I15" s="207"/>
      <c r="J15" s="195" t="str">
        <f t="shared" ref="J15:J19" si="3">IF(G15="","",VLOOKUP(G15,$C$5:$E$19,3,FALSE))</f>
        <v/>
      </c>
      <c r="K15" s="208" t="str">
        <f>IFERROR(VLOOKUP(J15,通年集約表!$F$9:$AI$42,30,FALSE),"")</f>
        <v/>
      </c>
      <c r="P15" s="41"/>
      <c r="Q15" s="41"/>
      <c r="R15" s="41"/>
      <c r="S15" s="41"/>
    </row>
    <row r="16" spans="2:36" ht="24.95" customHeight="1" x14ac:dyDescent="0.35">
      <c r="B16" s="473" t="str">
        <f t="shared" si="0"/>
        <v/>
      </c>
      <c r="C16" s="474" t="str">
        <f t="shared" si="1"/>
        <v/>
      </c>
      <c r="D16" s="45">
        <v>12</v>
      </c>
      <c r="E16" s="221" t="str">
        <f>IF(入力!E16="","",入力!E16)</f>
        <v/>
      </c>
      <c r="G16" s="469" t="str">
        <f t="shared" si="2"/>
        <v/>
      </c>
      <c r="H16" s="206" t="s">
        <v>72</v>
      </c>
      <c r="I16" s="207"/>
      <c r="J16" s="195" t="str">
        <f t="shared" si="3"/>
        <v/>
      </c>
      <c r="K16" s="208" t="str">
        <f>IFERROR(VLOOKUP(J16,通年集約表!$F$9:$AI$42,30,FALSE),"")</f>
        <v/>
      </c>
      <c r="P16" s="525" t="s">
        <v>1</v>
      </c>
      <c r="Q16" s="525" t="s">
        <v>42</v>
      </c>
      <c r="R16" s="525" t="s">
        <v>43</v>
      </c>
      <c r="S16" s="525" t="s">
        <v>4</v>
      </c>
    </row>
    <row r="17" spans="2:36" ht="24.95" customHeight="1" x14ac:dyDescent="0.35">
      <c r="B17" s="473" t="str">
        <f t="shared" si="0"/>
        <v/>
      </c>
      <c r="C17" s="474" t="str">
        <f t="shared" si="1"/>
        <v/>
      </c>
      <c r="D17" s="45">
        <v>13</v>
      </c>
      <c r="E17" s="221" t="str">
        <f>IF(入力!E17="","",入力!E17)</f>
        <v/>
      </c>
      <c r="G17" s="469" t="str">
        <f t="shared" si="2"/>
        <v/>
      </c>
      <c r="H17" s="206" t="s">
        <v>72</v>
      </c>
      <c r="I17" s="207"/>
      <c r="J17" s="195" t="str">
        <f t="shared" si="3"/>
        <v/>
      </c>
      <c r="K17" s="208" t="str">
        <f>IFERROR(VLOOKUP(J17,通年集約表!$F$9:$AI$42,30,FALSE),"")</f>
        <v/>
      </c>
      <c r="P17" s="525" t="s">
        <v>13</v>
      </c>
      <c r="Q17" s="525" t="s">
        <v>44</v>
      </c>
      <c r="R17" s="525" t="s">
        <v>94</v>
      </c>
      <c r="S17" s="525" t="s">
        <v>47</v>
      </c>
    </row>
    <row r="18" spans="2:36" ht="24.95" customHeight="1" x14ac:dyDescent="0.35">
      <c r="B18" s="473" t="str">
        <f t="shared" si="0"/>
        <v/>
      </c>
      <c r="C18" s="474" t="str">
        <f t="shared" si="1"/>
        <v/>
      </c>
      <c r="D18" s="45">
        <v>14</v>
      </c>
      <c r="E18" s="221" t="str">
        <f>IF(入力!E18="","",入力!E18)</f>
        <v/>
      </c>
      <c r="G18" s="469" t="str">
        <f t="shared" si="2"/>
        <v/>
      </c>
      <c r="H18" s="206" t="s">
        <v>72</v>
      </c>
      <c r="I18" s="207"/>
      <c r="J18" s="195" t="str">
        <f t="shared" si="3"/>
        <v/>
      </c>
      <c r="K18" s="208" t="str">
        <f>IFERROR(VLOOKUP(J18,通年集約表!$F$9:$AI$42,30,FALSE),"")</f>
        <v/>
      </c>
      <c r="P18" s="525" t="s">
        <v>46</v>
      </c>
      <c r="Q18" s="525" t="s">
        <v>48</v>
      </c>
      <c r="R18" s="9"/>
      <c r="S18" s="9"/>
    </row>
    <row r="19" spans="2:36" ht="24.95" customHeight="1" thickBot="1" x14ac:dyDescent="0.4">
      <c r="B19" s="475" t="str">
        <f t="shared" si="0"/>
        <v/>
      </c>
      <c r="C19" s="476" t="str">
        <f t="shared" si="1"/>
        <v/>
      </c>
      <c r="D19" s="222">
        <v>15</v>
      </c>
      <c r="E19" s="223" t="str">
        <f>IF(入力!E19="","",入力!E19)</f>
        <v/>
      </c>
      <c r="G19" s="470" t="str">
        <f t="shared" si="2"/>
        <v/>
      </c>
      <c r="H19" s="216" t="s">
        <v>72</v>
      </c>
      <c r="I19" s="217"/>
      <c r="J19" s="196" t="str">
        <f t="shared" si="3"/>
        <v/>
      </c>
      <c r="K19" s="218" t="str">
        <f>IFERROR(VLOOKUP(J19,通年集約表!$F$9:$AI$42,30,FALSE),"")</f>
        <v/>
      </c>
    </row>
    <row r="20" spans="2:36" ht="24.95" customHeight="1" thickTop="1" x14ac:dyDescent="0.35"/>
    <row r="21" spans="2:36" ht="24.95" customHeight="1" thickBot="1" x14ac:dyDescent="0.4"/>
    <row r="22" spans="2:36" ht="24.95" customHeight="1" thickTop="1" thickBot="1" x14ac:dyDescent="0.4">
      <c r="O22" s="9" t="s">
        <v>74</v>
      </c>
      <c r="P22" s="224">
        <v>1.8</v>
      </c>
      <c r="Q22" s="225">
        <v>1.6</v>
      </c>
      <c r="R22" s="225">
        <v>1.4</v>
      </c>
      <c r="S22" s="226">
        <v>1.2</v>
      </c>
    </row>
    <row r="23" spans="2:36" ht="24.95" customHeight="1" thickTop="1" thickBot="1" x14ac:dyDescent="0.4">
      <c r="B23" s="477"/>
      <c r="C23" s="478"/>
      <c r="D23" s="517"/>
      <c r="E23" s="518" t="s">
        <v>51</v>
      </c>
      <c r="H23" s="519" t="s">
        <v>53</v>
      </c>
      <c r="I23" s="520" t="s">
        <v>27</v>
      </c>
      <c r="J23" s="520" t="s">
        <v>51</v>
      </c>
      <c r="K23" s="518" t="s">
        <v>0</v>
      </c>
      <c r="O23" s="521" t="s">
        <v>27</v>
      </c>
      <c r="P23" s="556" t="s">
        <v>75</v>
      </c>
      <c r="Q23" s="557"/>
      <c r="R23" s="557"/>
      <c r="S23" s="558"/>
      <c r="V23" s="522">
        <v>1</v>
      </c>
      <c r="W23" s="523">
        <v>2</v>
      </c>
      <c r="X23" s="523">
        <v>3</v>
      </c>
      <c r="Y23" s="523">
        <v>4</v>
      </c>
      <c r="Z23" s="523">
        <v>5</v>
      </c>
      <c r="AA23" s="523">
        <v>6</v>
      </c>
      <c r="AB23" s="523">
        <v>7</v>
      </c>
      <c r="AC23" s="523">
        <v>8</v>
      </c>
      <c r="AD23" s="523">
        <v>9</v>
      </c>
      <c r="AE23" s="523">
        <v>10</v>
      </c>
      <c r="AF23" s="523">
        <v>11</v>
      </c>
      <c r="AG23" s="523">
        <v>12</v>
      </c>
      <c r="AH23" s="523">
        <v>13</v>
      </c>
      <c r="AI23" s="523">
        <v>14</v>
      </c>
      <c r="AJ23" s="524">
        <v>15</v>
      </c>
    </row>
    <row r="24" spans="2:36" ht="24.95" customHeight="1" x14ac:dyDescent="0.35">
      <c r="B24" s="479" t="str">
        <f>IF(E24="","",COUNTIF($J$24:$J$32,E24))</f>
        <v/>
      </c>
      <c r="C24" s="480">
        <f>IF(B24=$B$23,ROW(),"")</f>
        <v>24</v>
      </c>
      <c r="D24" s="219">
        <v>1</v>
      </c>
      <c r="E24" s="220" t="str">
        <f>IF(入力!E5="","",入力!E5)</f>
        <v/>
      </c>
      <c r="H24" s="202" t="s">
        <v>29</v>
      </c>
      <c r="I24" s="203" t="s">
        <v>63</v>
      </c>
      <c r="J24" s="204" t="str">
        <f>IF(V24="","",V24)</f>
        <v>-</v>
      </c>
      <c r="K24" s="205" t="str">
        <f>IFERROR(VLOOKUP(J24,通年集約表!$F$9:$AI$42,30,FALSE),"")</f>
        <v/>
      </c>
      <c r="O24" s="197" t="s">
        <v>54</v>
      </c>
      <c r="P24" s="64" t="str">
        <f>P5</f>
        <v>出率</v>
      </c>
      <c r="Q24" s="65" t="str">
        <f t="shared" ref="Q24:S24" si="4">Q5</f>
        <v>盗塁</v>
      </c>
      <c r="R24" s="65">
        <f t="shared" si="4"/>
        <v>0</v>
      </c>
      <c r="S24" s="227">
        <f t="shared" si="4"/>
        <v>0</v>
      </c>
      <c r="V24" s="213" t="str">
        <f>IFERROR(VLOOKUP(V23,通年集約表!$AH$87:$AI$98,2,FALSE),"-")</f>
        <v>-</v>
      </c>
      <c r="W24" s="214" t="str">
        <f>IFERROR(VLOOKUP(W23,通年集約表!$AH$87:$AI$98,2,FALSE),"-")</f>
        <v>-</v>
      </c>
      <c r="X24" s="214" t="str">
        <f>IFERROR(VLOOKUP(X23,通年集約表!$AH$87:$AI$98,2,FALSE),"-")</f>
        <v>-</v>
      </c>
      <c r="Y24" s="214" t="str">
        <f>IFERROR(VLOOKUP(Y23,通年集約表!$AH$87:$AI$98,2,FALSE),"-")</f>
        <v>-</v>
      </c>
      <c r="Z24" s="214" t="str">
        <f>IFERROR(VLOOKUP(Z23,通年集約表!$AH$87:$AI$98,2,FALSE),"-")</f>
        <v>-</v>
      </c>
      <c r="AA24" s="214" t="str">
        <f>IFERROR(VLOOKUP(AA23,通年集約表!$AH$87:$AI$98,2,FALSE),"-")</f>
        <v>-</v>
      </c>
      <c r="AB24" s="214" t="str">
        <f>IFERROR(VLOOKUP(AB23,通年集約表!$AH$87:$AI$98,2,FALSE),"-")</f>
        <v>-</v>
      </c>
      <c r="AC24" s="214" t="str">
        <f>IFERROR(VLOOKUP(AC23,通年集約表!$AH$87:$AI$98,2,FALSE),"-")</f>
        <v>-</v>
      </c>
      <c r="AD24" s="214" t="str">
        <f>IFERROR(VLOOKUP(AD23,通年集約表!$AH$87:$AI$98,2,FALSE),"-")</f>
        <v>-</v>
      </c>
      <c r="AE24" s="214" t="str">
        <f>IFERROR(VLOOKUP(AE23,通年集約表!$AH$87:$AI$98,2,FALSE),"-")</f>
        <v>-</v>
      </c>
      <c r="AF24" s="214" t="str">
        <f>IFERROR(VLOOKUP(AF23,通年集約表!$AH$87:$AI$98,2,FALSE),"-")</f>
        <v>-</v>
      </c>
      <c r="AG24" s="214" t="str">
        <f>IFERROR(VLOOKUP(AG23,通年集約表!$AH$87:$AI$98,2,FALSE),"-")</f>
        <v>-</v>
      </c>
      <c r="AH24" s="214" t="str">
        <f>IFERROR(VLOOKUP(AH23,通年集約表!$AH$87:$AI$98,2,FALSE),"-")</f>
        <v>-</v>
      </c>
      <c r="AI24" s="214" t="str">
        <f>IFERROR(VLOOKUP(AI23,通年集約表!$AH$87:$AI$98,2,FALSE),"-")</f>
        <v>-</v>
      </c>
      <c r="AJ24" s="215" t="str">
        <f>IFERROR(VLOOKUP(AJ23,通年集約表!$AH$87:$AI$98,2,FALSE),"-")</f>
        <v>-</v>
      </c>
    </row>
    <row r="25" spans="2:36" ht="24.95" customHeight="1" x14ac:dyDescent="0.35">
      <c r="B25" s="479" t="str">
        <f t="shared" ref="B25:B38" si="5">IF(E25="","",COUNTIF($J$24:$J$32,E25))</f>
        <v/>
      </c>
      <c r="C25" s="480">
        <f t="shared" ref="C25:C38" si="6">IF(B25=$B$23,ROW(),"")</f>
        <v>25</v>
      </c>
      <c r="D25" s="45">
        <v>2</v>
      </c>
      <c r="E25" s="221" t="str">
        <f>IF(入力!E6="","",入力!E6)</f>
        <v/>
      </c>
      <c r="H25" s="206" t="s">
        <v>34</v>
      </c>
      <c r="I25" s="207" t="s">
        <v>64</v>
      </c>
      <c r="J25" s="195" t="str">
        <f>IF(AND(V25&lt;&gt;J24),V25,W25)</f>
        <v>-</v>
      </c>
      <c r="K25" s="208" t="str">
        <f>IFERROR(VLOOKUP(J25,通年集約表!$F$9:$AI$42,30,FALSE),"")</f>
        <v/>
      </c>
      <c r="O25" s="198" t="s">
        <v>55</v>
      </c>
      <c r="P25" s="82" t="str">
        <f t="shared" ref="P25:S32" si="7">P6</f>
        <v>犠打</v>
      </c>
      <c r="Q25" s="83" t="str">
        <f t="shared" si="7"/>
        <v>振率</v>
      </c>
      <c r="R25" s="83">
        <f t="shared" si="7"/>
        <v>0</v>
      </c>
      <c r="S25" s="228">
        <f t="shared" si="7"/>
        <v>0</v>
      </c>
      <c r="V25" s="206" t="str">
        <f>IFERROR(VLOOKUP(V23,通年集約表!$AH$104:$AI$115,2,FALSE),"-")</f>
        <v>-</v>
      </c>
      <c r="W25" s="207" t="str">
        <f>IFERROR(VLOOKUP(W23,通年集約表!$AH$104:$AI$115,2,FALSE),"-")</f>
        <v>-</v>
      </c>
      <c r="X25" s="207" t="str">
        <f>IFERROR(VLOOKUP(X23,通年集約表!$AH$104:$AI$115,2,FALSE),"-")</f>
        <v>-</v>
      </c>
      <c r="Y25" s="207" t="str">
        <f>IFERROR(VLOOKUP(Y23,通年集約表!$AH$104:$AI$115,2,FALSE),"-")</f>
        <v>-</v>
      </c>
      <c r="Z25" s="207" t="str">
        <f>IFERROR(VLOOKUP(Z23,通年集約表!$AH$104:$AI$115,2,FALSE),"-")</f>
        <v>-</v>
      </c>
      <c r="AA25" s="207" t="str">
        <f>IFERROR(VLOOKUP(AA23,通年集約表!$AH$104:$AI$115,2,FALSE),"-")</f>
        <v>-</v>
      </c>
      <c r="AB25" s="207" t="str">
        <f>IFERROR(VLOOKUP(AB23,通年集約表!$AH$104:$AI$115,2,FALSE),"-")</f>
        <v>-</v>
      </c>
      <c r="AC25" s="207" t="str">
        <f>IFERROR(VLOOKUP(AC23,通年集約表!$AH$104:$AI$115,2,FALSE),"-")</f>
        <v>-</v>
      </c>
      <c r="AD25" s="207" t="str">
        <f>IFERROR(VLOOKUP(AD23,通年集約表!$AH$104:$AI$115,2,FALSE),"-")</f>
        <v>-</v>
      </c>
      <c r="AE25" s="207" t="str">
        <f>IFERROR(VLOOKUP(AE23,通年集約表!$AH$104:$AI$115,2,FALSE),"-")</f>
        <v>-</v>
      </c>
      <c r="AF25" s="207" t="str">
        <f>IFERROR(VLOOKUP(AF23,通年集約表!$AH$104:$AI$115,2,FALSE),"-")</f>
        <v>-</v>
      </c>
      <c r="AG25" s="207" t="str">
        <f>IFERROR(VLOOKUP(AG23,通年集約表!$AH$104:$AI$115,2,FALSE),"-")</f>
        <v>-</v>
      </c>
      <c r="AH25" s="207" t="str">
        <f>IFERROR(VLOOKUP(AH23,通年集約表!$AH$104:$AI$115,2,FALSE),"-")</f>
        <v>-</v>
      </c>
      <c r="AI25" s="207" t="str">
        <f>IFERROR(VLOOKUP(AI23,通年集約表!$AH$104:$AI$115,2,FALSE),"-")</f>
        <v>-</v>
      </c>
      <c r="AJ25" s="208" t="str">
        <f>IFERROR(VLOOKUP(AJ23,通年集約表!$AH$104:$AI$115,2,FALSE),"-")</f>
        <v>-</v>
      </c>
    </row>
    <row r="26" spans="2:36" ht="24.95" customHeight="1" x14ac:dyDescent="0.35">
      <c r="B26" s="479" t="str">
        <f t="shared" si="5"/>
        <v/>
      </c>
      <c r="C26" s="480">
        <f t="shared" si="6"/>
        <v>26</v>
      </c>
      <c r="D26" s="45">
        <v>3</v>
      </c>
      <c r="E26" s="221" t="str">
        <f>IF(入力!E7="","",入力!E7)</f>
        <v/>
      </c>
      <c r="H26" s="206" t="s">
        <v>31</v>
      </c>
      <c r="I26" s="207" t="s">
        <v>65</v>
      </c>
      <c r="J26" s="195" t="str">
        <f>IF((COUNTIF(J24:J25,V26)=0),V26,IF((COUNTIF(J24:J25,W26)=0),W26,X26))</f>
        <v>-</v>
      </c>
      <c r="K26" s="208" t="str">
        <f>IFERROR(VLOOKUP(J26,通年集約表!$F$9:$AI$42,30,FALSE),"")</f>
        <v/>
      </c>
      <c r="O26" s="198" t="s">
        <v>56</v>
      </c>
      <c r="P26" s="82" t="str">
        <f t="shared" si="7"/>
        <v>打率</v>
      </c>
      <c r="Q26" s="83" t="str">
        <f t="shared" si="7"/>
        <v>打点</v>
      </c>
      <c r="R26" s="83" t="str">
        <f t="shared" si="7"/>
        <v>振率</v>
      </c>
      <c r="S26" s="228">
        <f t="shared" si="7"/>
        <v>0</v>
      </c>
      <c r="V26" s="206" t="str">
        <f>IFERROR(VLOOKUP(V23,通年集約表!$AH$121:$AI$132,2,FALSE),"-")</f>
        <v>-</v>
      </c>
      <c r="W26" s="207" t="str">
        <f>IFERROR(VLOOKUP(W23,通年集約表!$AH$121:$AI$132,2,FALSE),"-")</f>
        <v>-</v>
      </c>
      <c r="X26" s="207" t="str">
        <f>IFERROR(VLOOKUP(X23,通年集約表!$AH$121:$AI$132,2,FALSE),"-")</f>
        <v>-</v>
      </c>
      <c r="Y26" s="207" t="str">
        <f>IFERROR(VLOOKUP(Y23,通年集約表!$AH$121:$AI$132,2,FALSE),"-")</f>
        <v>-</v>
      </c>
      <c r="Z26" s="207" t="str">
        <f>IFERROR(VLOOKUP(Z23,通年集約表!$AH$121:$AI$132,2,FALSE),"-")</f>
        <v>-</v>
      </c>
      <c r="AA26" s="207" t="str">
        <f>IFERROR(VLOOKUP(AA23,通年集約表!$AH$121:$AI$132,2,FALSE),"-")</f>
        <v>-</v>
      </c>
      <c r="AB26" s="207" t="str">
        <f>IFERROR(VLOOKUP(AB23,通年集約表!$AH$121:$AI$132,2,FALSE),"-")</f>
        <v>-</v>
      </c>
      <c r="AC26" s="207" t="str">
        <f>IFERROR(VLOOKUP(AC23,通年集約表!$AH$121:$AI$132,2,FALSE),"-")</f>
        <v>-</v>
      </c>
      <c r="AD26" s="207" t="str">
        <f>IFERROR(VLOOKUP(AD23,通年集約表!$AH$121:$AI$132,2,FALSE),"-")</f>
        <v>-</v>
      </c>
      <c r="AE26" s="207" t="str">
        <f>IFERROR(VLOOKUP(AE23,通年集約表!$AH$121:$AI$132,2,FALSE),"-")</f>
        <v>-</v>
      </c>
      <c r="AF26" s="207" t="str">
        <f>IFERROR(VLOOKUP(AF23,通年集約表!$AH$121:$AI$132,2,FALSE),"-")</f>
        <v>-</v>
      </c>
      <c r="AG26" s="207" t="str">
        <f>IFERROR(VLOOKUP(AG23,通年集約表!$AH$121:$AI$132,2,FALSE),"-")</f>
        <v>-</v>
      </c>
      <c r="AH26" s="207" t="str">
        <f>IFERROR(VLOOKUP(AH23,通年集約表!$AH$121:$AI$132,2,FALSE),"-")</f>
        <v>-</v>
      </c>
      <c r="AI26" s="207" t="str">
        <f>IFERROR(VLOOKUP(AI23,通年集約表!$AH$121:$AI$132,2,FALSE),"-")</f>
        <v>-</v>
      </c>
      <c r="AJ26" s="208" t="str">
        <f>IFERROR(VLOOKUP(AJ23,通年集約表!$AH$121:$AI$132,2,FALSE),"-")</f>
        <v>-</v>
      </c>
    </row>
    <row r="27" spans="2:36" ht="24.95" customHeight="1" x14ac:dyDescent="0.35">
      <c r="B27" s="479" t="str">
        <f t="shared" si="5"/>
        <v/>
      </c>
      <c r="C27" s="480">
        <f t="shared" si="6"/>
        <v>27</v>
      </c>
      <c r="D27" s="45">
        <v>4</v>
      </c>
      <c r="E27" s="221" t="str">
        <f>IF(入力!E8="","",入力!E8)</f>
        <v/>
      </c>
      <c r="H27" s="206" t="s">
        <v>32</v>
      </c>
      <c r="I27" s="207" t="s">
        <v>66</v>
      </c>
      <c r="J27" s="195" t="str">
        <f>IF((COUNTIF(J24:J26,V27)=0),V27,IF((COUNTIF(J24:J26,W27)=0),W27,IF((COUNTIF(J24:J26,X27)=0),X27,Y27)))</f>
        <v>-</v>
      </c>
      <c r="K27" s="208" t="str">
        <f>IFERROR(VLOOKUP(J27,通年集約表!$F$9:$AI$42,30,FALSE),"")</f>
        <v/>
      </c>
      <c r="O27" s="198" t="s">
        <v>57</v>
      </c>
      <c r="P27" s="82" t="str">
        <f t="shared" si="7"/>
        <v>長率</v>
      </c>
      <c r="Q27" s="83" t="str">
        <f t="shared" si="7"/>
        <v>打点</v>
      </c>
      <c r="R27" s="83" t="str">
        <f t="shared" si="7"/>
        <v>打率</v>
      </c>
      <c r="S27" s="228">
        <f t="shared" si="7"/>
        <v>0</v>
      </c>
      <c r="V27" s="206" t="str">
        <f>IFERROR(VLOOKUP(V23,通年集約表!$AH$138:$AI$149,2,FALSE),"-")</f>
        <v>-</v>
      </c>
      <c r="W27" s="207" t="str">
        <f>IFERROR(VLOOKUP(W23,通年集約表!$AH$138:$AI$149,2,FALSE),"-")</f>
        <v>-</v>
      </c>
      <c r="X27" s="207" t="str">
        <f>IFERROR(VLOOKUP(X23,通年集約表!$AH$138:$AI$149,2,FALSE),"-")</f>
        <v>-</v>
      </c>
      <c r="Y27" s="207" t="str">
        <f>IFERROR(VLOOKUP(Y23,通年集約表!$AH$138:$AI$149,2,FALSE),"-")</f>
        <v>-</v>
      </c>
      <c r="Z27" s="207" t="str">
        <f>IFERROR(VLOOKUP(Z23,通年集約表!$AH$138:$AI$149,2,FALSE),"-")</f>
        <v>-</v>
      </c>
      <c r="AA27" s="207" t="str">
        <f>IFERROR(VLOOKUP(AA23,通年集約表!$AH$138:$AI$149,2,FALSE),"-")</f>
        <v>-</v>
      </c>
      <c r="AB27" s="207" t="str">
        <f>IFERROR(VLOOKUP(AB23,通年集約表!$AH$138:$AI$149,2,FALSE),"-")</f>
        <v>-</v>
      </c>
      <c r="AC27" s="207" t="str">
        <f>IFERROR(VLOOKUP(AC23,通年集約表!$AH$138:$AI$149,2,FALSE),"-")</f>
        <v>-</v>
      </c>
      <c r="AD27" s="207" t="str">
        <f>IFERROR(VLOOKUP(AD23,通年集約表!$AH$138:$AI$149,2,FALSE),"-")</f>
        <v>-</v>
      </c>
      <c r="AE27" s="207" t="str">
        <f>IFERROR(VLOOKUP(AE23,通年集約表!$AH$138:$AI$149,2,FALSE),"-")</f>
        <v>-</v>
      </c>
      <c r="AF27" s="207" t="str">
        <f>IFERROR(VLOOKUP(AF23,通年集約表!$AH$138:$AI$149,2,FALSE),"-")</f>
        <v>-</v>
      </c>
      <c r="AG27" s="207" t="str">
        <f>IFERROR(VLOOKUP(AG23,通年集約表!$AH$138:$AI$149,2,FALSE),"-")</f>
        <v>-</v>
      </c>
      <c r="AH27" s="207" t="str">
        <f>IFERROR(VLOOKUP(AH23,通年集約表!$AH$138:$AI$149,2,FALSE),"-")</f>
        <v>-</v>
      </c>
      <c r="AI27" s="207" t="str">
        <f>IFERROR(VLOOKUP(AI23,通年集約表!$AH$138:$AI$149,2,FALSE),"-")</f>
        <v>-</v>
      </c>
      <c r="AJ27" s="208" t="str">
        <f>IFERROR(VLOOKUP(AJ23,通年集約表!$AH$138:$AI$149,2,FALSE),"-")</f>
        <v>-</v>
      </c>
    </row>
    <row r="28" spans="2:36" ht="24.95" customHeight="1" x14ac:dyDescent="0.35">
      <c r="B28" s="479" t="str">
        <f t="shared" si="5"/>
        <v/>
      </c>
      <c r="C28" s="480">
        <f t="shared" si="6"/>
        <v>28</v>
      </c>
      <c r="D28" s="45">
        <v>5</v>
      </c>
      <c r="E28" s="221" t="str">
        <f>IF(入力!E9="","",入力!E9)</f>
        <v/>
      </c>
      <c r="H28" s="206" t="s">
        <v>73</v>
      </c>
      <c r="I28" s="207" t="s">
        <v>67</v>
      </c>
      <c r="J28" s="195" t="str">
        <f>IF((COUNTIF(J24:J27,V28)=0),V28,IF((COUNTIF(J24:J27,W28)=0),W28,IF((COUNTIF(J24:J27,X28)=0),X28,IF((COUNTIF(J24:J27,Y28)=0),Y28,Z28))))</f>
        <v>-</v>
      </c>
      <c r="K28" s="208" t="str">
        <f>IFERROR(VLOOKUP(J28,通年集約表!$F$9:$AI$42,30,FALSE),"")</f>
        <v/>
      </c>
      <c r="O28" s="198" t="s">
        <v>58</v>
      </c>
      <c r="P28" s="82" t="str">
        <f t="shared" si="7"/>
        <v>打率</v>
      </c>
      <c r="Q28" s="83" t="str">
        <f t="shared" si="7"/>
        <v>振率</v>
      </c>
      <c r="R28" s="83" t="str">
        <f t="shared" si="7"/>
        <v>盗塁</v>
      </c>
      <c r="S28" s="228">
        <f t="shared" si="7"/>
        <v>0</v>
      </c>
      <c r="V28" s="206" t="str">
        <f>IFERROR(VLOOKUP(V23,通年集約表!$AH$155:$AI$166,2,FALSE),"-")</f>
        <v>-</v>
      </c>
      <c r="W28" s="207" t="str">
        <f>IFERROR(VLOOKUP(W23,通年集約表!$AH$155:$AI$166,2,FALSE),"-")</f>
        <v>-</v>
      </c>
      <c r="X28" s="207" t="str">
        <f>IFERROR(VLOOKUP(X23,通年集約表!$AH$155:$AI$166,2,FALSE),"-")</f>
        <v>-</v>
      </c>
      <c r="Y28" s="207" t="str">
        <f>IFERROR(VLOOKUP(Y23,通年集約表!$AH$155:$AI$166,2,FALSE),"-")</f>
        <v>-</v>
      </c>
      <c r="Z28" s="207" t="str">
        <f>IFERROR(VLOOKUP(Z23,通年集約表!$AH$155:$AI$166,2,FALSE),"-")</f>
        <v>-</v>
      </c>
      <c r="AA28" s="207" t="str">
        <f>IFERROR(VLOOKUP(AA23,通年集約表!$AH$155:$AI$166,2,FALSE),"-")</f>
        <v>-</v>
      </c>
      <c r="AB28" s="207" t="str">
        <f>IFERROR(VLOOKUP(AB23,通年集約表!$AH$155:$AI$166,2,FALSE),"-")</f>
        <v>-</v>
      </c>
      <c r="AC28" s="207" t="str">
        <f>IFERROR(VLOOKUP(AC23,通年集約表!$AH$155:$AI$166,2,FALSE),"-")</f>
        <v>-</v>
      </c>
      <c r="AD28" s="207" t="str">
        <f>IFERROR(VLOOKUP(AD23,通年集約表!$AH$155:$AI$166,2,FALSE),"-")</f>
        <v>-</v>
      </c>
      <c r="AE28" s="207" t="str">
        <f>IFERROR(VLOOKUP(AE23,通年集約表!$AH$155:$AI$166,2,FALSE),"-")</f>
        <v>-</v>
      </c>
      <c r="AF28" s="207" t="str">
        <f>IFERROR(VLOOKUP(AF23,通年集約表!$AH$155:$AI$166,2,FALSE),"-")</f>
        <v>-</v>
      </c>
      <c r="AG28" s="207" t="str">
        <f>IFERROR(VLOOKUP(AG23,通年集約表!$AH$155:$AI$166,2,FALSE),"-")</f>
        <v>-</v>
      </c>
      <c r="AH28" s="207" t="str">
        <f>IFERROR(VLOOKUP(AH23,通年集約表!$AH$155:$AI$166,2,FALSE),"-")</f>
        <v>-</v>
      </c>
      <c r="AI28" s="207" t="str">
        <f>IFERROR(VLOOKUP(AI23,通年集約表!$AH$155:$AI$166,2,FALSE),"-")</f>
        <v>-</v>
      </c>
      <c r="AJ28" s="208" t="str">
        <f>IFERROR(VLOOKUP(AJ23,通年集約表!$AH$155:$AI$166,2,FALSE),"-")</f>
        <v>-</v>
      </c>
    </row>
    <row r="29" spans="2:36" ht="24.95" customHeight="1" x14ac:dyDescent="0.35">
      <c r="B29" s="479" t="str">
        <f t="shared" si="5"/>
        <v/>
      </c>
      <c r="C29" s="480">
        <f t="shared" si="6"/>
        <v>29</v>
      </c>
      <c r="D29" s="45">
        <v>6</v>
      </c>
      <c r="E29" s="221" t="str">
        <f>IF(入力!E10="","",入力!E10)</f>
        <v/>
      </c>
      <c r="H29" s="206" t="s">
        <v>28</v>
      </c>
      <c r="I29" s="207" t="s">
        <v>68</v>
      </c>
      <c r="J29" s="195" t="str">
        <f>IF((COUNTIF(J24:J28,V28)=0),V28,IF((COUNTIF(J24:J28,W28)=0),W28,IF((COUNTIF(J24:J28,X28)=0),X28,IF((COUNTIF(J24:J28,Y28)=0),Y28,IF((COUNTIF(J24:J28,Z28)=0),Z28,AA28)))))</f>
        <v>-</v>
      </c>
      <c r="K29" s="208" t="str">
        <f>IFERROR(VLOOKUP(J29,通年集約表!$F$9:$AI$42,30,FALSE),"")</f>
        <v/>
      </c>
      <c r="O29" s="198" t="s">
        <v>59</v>
      </c>
      <c r="P29" s="82" t="str">
        <f t="shared" si="7"/>
        <v>出率</v>
      </c>
      <c r="Q29" s="83" t="str">
        <f t="shared" si="7"/>
        <v>盗塁</v>
      </c>
      <c r="R29" s="83">
        <f t="shared" si="7"/>
        <v>0</v>
      </c>
      <c r="S29" s="228">
        <f t="shared" si="7"/>
        <v>0</v>
      </c>
      <c r="V29" s="206" t="str">
        <f>IFERROR(VLOOKUP(V23,通年集約表!$AH$172:$AI$183,2,FALSE),"-")</f>
        <v>-</v>
      </c>
      <c r="W29" s="207" t="str">
        <f>IFERROR(VLOOKUP(W23,通年集約表!$AH$172:$AI$183,2,FALSE),"-")</f>
        <v>-</v>
      </c>
      <c r="X29" s="207" t="str">
        <f>IFERROR(VLOOKUP(X23,通年集約表!$AH$172:$AI$183,2,FALSE),"-")</f>
        <v>-</v>
      </c>
      <c r="Y29" s="207" t="str">
        <f>IFERROR(VLOOKUP(Y23,通年集約表!$AH$172:$AI$183,2,FALSE),"-")</f>
        <v>-</v>
      </c>
      <c r="Z29" s="207" t="str">
        <f>IFERROR(VLOOKUP(Z23,通年集約表!$AH$172:$AI$183,2,FALSE),"-")</f>
        <v>-</v>
      </c>
      <c r="AA29" s="207" t="str">
        <f>IFERROR(VLOOKUP(AA23,通年集約表!$AH$172:$AI$183,2,FALSE),"-")</f>
        <v>-</v>
      </c>
      <c r="AB29" s="207" t="str">
        <f>IFERROR(VLOOKUP(AB23,通年集約表!$AH$172:$AI$183,2,FALSE),"-")</f>
        <v>-</v>
      </c>
      <c r="AC29" s="207" t="str">
        <f>IFERROR(VLOOKUP(AC23,通年集約表!$AH$172:$AI$183,2,FALSE),"-")</f>
        <v>-</v>
      </c>
      <c r="AD29" s="207" t="str">
        <f>IFERROR(VLOOKUP(AD23,通年集約表!$AH$172:$AI$183,2,FALSE),"-")</f>
        <v>-</v>
      </c>
      <c r="AE29" s="207" t="str">
        <f>IFERROR(VLOOKUP(AE23,通年集約表!$AH$172:$AI$183,2,FALSE),"-")</f>
        <v>-</v>
      </c>
      <c r="AF29" s="207" t="str">
        <f>IFERROR(VLOOKUP(AF23,通年集約表!$AH$172:$AI$183,2,FALSE),"-")</f>
        <v>-</v>
      </c>
      <c r="AG29" s="207" t="str">
        <f>IFERROR(VLOOKUP(AG23,通年集約表!$AH$172:$AI$183,2,FALSE),"-")</f>
        <v>-</v>
      </c>
      <c r="AH29" s="207" t="str">
        <f>IFERROR(VLOOKUP(AH23,通年集約表!$AH$172:$AI$183,2,FALSE),"-")</f>
        <v>-</v>
      </c>
      <c r="AI29" s="207" t="str">
        <f>IFERROR(VLOOKUP(AI23,通年集約表!$AH$172:$AI$183,2,FALSE),"-")</f>
        <v>-</v>
      </c>
      <c r="AJ29" s="208" t="str">
        <f>IFERROR(VLOOKUP(AJ23,通年集約表!$AH$172:$AI$183,2,FALSE),"-")</f>
        <v>-</v>
      </c>
    </row>
    <row r="30" spans="2:36" ht="24.95" customHeight="1" x14ac:dyDescent="0.35">
      <c r="B30" s="479" t="str">
        <f t="shared" si="5"/>
        <v/>
      </c>
      <c r="C30" s="480">
        <f t="shared" si="6"/>
        <v>30</v>
      </c>
      <c r="D30" s="45">
        <v>7</v>
      </c>
      <c r="E30" s="221" t="str">
        <f>IF(入力!E11="","",入力!E11)</f>
        <v/>
      </c>
      <c r="H30" s="206" t="s">
        <v>36</v>
      </c>
      <c r="I30" s="207" t="s">
        <v>69</v>
      </c>
      <c r="J30" s="195" t="str">
        <f>IF((COUNTIF(J24:J29,V30)=0),V30,IF((COUNTIF(J24:J29,W30)=0),W30,IF((COUNTIF(J24:J29,X30)=0),X30,IF((COUNTIF(J24:J29,Y30)=0),Y30,IF((COUNTIF(J24:J29,Z30)=0),Z30,IF((COUNTIF(J24:J29,AA30)=0),AA30,AB30))))))</f>
        <v>-</v>
      </c>
      <c r="K30" s="208" t="str">
        <f>IFERROR(VLOOKUP(J30,通年集約表!$F$9:$AI$42,30,FALSE),"")</f>
        <v/>
      </c>
      <c r="O30" s="198" t="s">
        <v>60</v>
      </c>
      <c r="P30" s="82" t="str">
        <f t="shared" si="7"/>
        <v>振率</v>
      </c>
      <c r="Q30" s="83" t="str">
        <f t="shared" si="7"/>
        <v>出率</v>
      </c>
      <c r="R30" s="83" t="str">
        <f t="shared" si="7"/>
        <v>犠打</v>
      </c>
      <c r="S30" s="228">
        <f t="shared" si="7"/>
        <v>0</v>
      </c>
      <c r="V30" s="206" t="str">
        <f>IFERROR(VLOOKUP(V23,通年集約表!$AH$189:$AI$200,2,FALSE),"-")</f>
        <v>-</v>
      </c>
      <c r="W30" s="207" t="str">
        <f>IFERROR(VLOOKUP(W23,通年集約表!$AH$189:$AI$200,2,FALSE),"-")</f>
        <v>-</v>
      </c>
      <c r="X30" s="207" t="str">
        <f>IFERROR(VLOOKUP(X23,通年集約表!$AH$189:$AI$200,2,FALSE),"-")</f>
        <v>-</v>
      </c>
      <c r="Y30" s="207" t="str">
        <f>IFERROR(VLOOKUP(Y23,通年集約表!$AH$189:$AI$200,2,FALSE),"-")</f>
        <v>-</v>
      </c>
      <c r="Z30" s="207" t="str">
        <f>IFERROR(VLOOKUP(Z23,通年集約表!$AH$189:$AI$200,2,FALSE),"-")</f>
        <v>-</v>
      </c>
      <c r="AA30" s="207" t="str">
        <f>IFERROR(VLOOKUP(AA23,通年集約表!$AH$189:$AI$200,2,FALSE),"-")</f>
        <v>-</v>
      </c>
      <c r="AB30" s="207" t="str">
        <f>IFERROR(VLOOKUP(AB23,通年集約表!$AH$189:$AI$200,2,FALSE),"-")</f>
        <v>-</v>
      </c>
      <c r="AC30" s="207" t="str">
        <f>IFERROR(VLOOKUP(AC23,通年集約表!$AH$189:$AI$200,2,FALSE),"-")</f>
        <v>-</v>
      </c>
      <c r="AD30" s="207" t="str">
        <f>IFERROR(VLOOKUP(AD23,通年集約表!$AH$189:$AI$200,2,FALSE),"-")</f>
        <v>-</v>
      </c>
      <c r="AE30" s="207" t="str">
        <f>IFERROR(VLOOKUP(AE23,通年集約表!$AH$189:$AI$200,2,FALSE),"-")</f>
        <v>-</v>
      </c>
      <c r="AF30" s="207" t="str">
        <f>IFERROR(VLOOKUP(AF23,通年集約表!$AH$189:$AI$200,2,FALSE),"-")</f>
        <v>-</v>
      </c>
      <c r="AG30" s="207" t="str">
        <f>IFERROR(VLOOKUP(AG23,通年集約表!$AH$189:$AI$200,2,FALSE),"-")</f>
        <v>-</v>
      </c>
      <c r="AH30" s="207" t="str">
        <f>IFERROR(VLOOKUP(AH23,通年集約表!$AH$189:$AI$200,2,FALSE),"-")</f>
        <v>-</v>
      </c>
      <c r="AI30" s="207" t="str">
        <f>IFERROR(VLOOKUP(AI23,通年集約表!$AH$189:$AI$200,2,FALSE),"-")</f>
        <v>-</v>
      </c>
      <c r="AJ30" s="208" t="str">
        <f>IFERROR(VLOOKUP(AJ23,通年集約表!$AH$189:$AI$200,2,FALSE),"-")</f>
        <v>-</v>
      </c>
    </row>
    <row r="31" spans="2:36" ht="24.95" customHeight="1" thickBot="1" x14ac:dyDescent="0.4">
      <c r="B31" s="479" t="str">
        <f t="shared" si="5"/>
        <v/>
      </c>
      <c r="C31" s="480">
        <f t="shared" si="6"/>
        <v>31</v>
      </c>
      <c r="D31" s="45">
        <v>8</v>
      </c>
      <c r="E31" s="221" t="str">
        <f>IF(入力!E12="","",入力!E12)</f>
        <v/>
      </c>
      <c r="H31" s="206" t="s">
        <v>33</v>
      </c>
      <c r="I31" s="207" t="s">
        <v>70</v>
      </c>
      <c r="J31" s="195" t="str">
        <f>IF((COUNTIF(J24:J30,V31)=0),V31,IF((COUNTIF(J24:J30,W31)=0),W31,IF((COUNTIF(J24:J30,X31)=0),X31,IF((COUNTIF(J24:J30,Y31)=0),Y31,IF((COUNTIF(J24:J30,Z31)=0),Z31,IF((COUNTIF(J24:J30,AA31)=0),AA31,IF((COUNTIF(J24:J30,AB31)=0),AB31,AC31)))))))</f>
        <v>-</v>
      </c>
      <c r="K31" s="208" t="str">
        <f>IFERROR(VLOOKUP(J31,通年集約表!$F$9:$AI$42,30,FALSE),"")</f>
        <v/>
      </c>
      <c r="O31" s="198" t="s">
        <v>61</v>
      </c>
      <c r="P31" s="82" t="str">
        <f t="shared" si="7"/>
        <v>四死</v>
      </c>
      <c r="Q31" s="83" t="str">
        <f t="shared" si="7"/>
        <v>犠打</v>
      </c>
      <c r="R31" s="83">
        <f t="shared" si="7"/>
        <v>0</v>
      </c>
      <c r="S31" s="228">
        <f t="shared" si="7"/>
        <v>0</v>
      </c>
      <c r="V31" s="206" t="str">
        <f>IFERROR(VLOOKUP(V23,通年集約表!$AH$206:$AI$217,2,FALSE),"-")</f>
        <v>-</v>
      </c>
      <c r="W31" s="207" t="str">
        <f>IFERROR(VLOOKUP(W23,通年集約表!$AH$206:$AI$217,2,FALSE),"-")</f>
        <v>-</v>
      </c>
      <c r="X31" s="207" t="str">
        <f>IFERROR(VLOOKUP(X23,通年集約表!$AH$206:$AI$217,2,FALSE),"-")</f>
        <v>-</v>
      </c>
      <c r="Y31" s="207" t="str">
        <f>IFERROR(VLOOKUP(Y23,通年集約表!$AH$206:$AI$217,2,FALSE),"-")</f>
        <v>-</v>
      </c>
      <c r="Z31" s="207" t="str">
        <f>IFERROR(VLOOKUP(Z23,通年集約表!$AH$206:$AI$217,2,FALSE),"-")</f>
        <v>-</v>
      </c>
      <c r="AA31" s="207" t="str">
        <f>IFERROR(VLOOKUP(AA23,通年集約表!$AH$206:$AI$217,2,FALSE),"-")</f>
        <v>-</v>
      </c>
      <c r="AB31" s="207" t="str">
        <f>IFERROR(VLOOKUP(AB23,通年集約表!$AH$206:$AI$217,2,FALSE),"-")</f>
        <v>-</v>
      </c>
      <c r="AC31" s="207" t="str">
        <f>IFERROR(VLOOKUP(AC23,通年集約表!$AH$206:$AI$217,2,FALSE),"-")</f>
        <v>-</v>
      </c>
      <c r="AD31" s="207" t="str">
        <f>IFERROR(VLOOKUP(AD23,通年集約表!$AH$206:$AI$217,2,FALSE),"-")</f>
        <v>-</v>
      </c>
      <c r="AE31" s="207" t="str">
        <f>IFERROR(VLOOKUP(AE23,通年集約表!$AH$206:$AI$217,2,FALSE),"-")</f>
        <v>-</v>
      </c>
      <c r="AF31" s="207" t="str">
        <f>IFERROR(VLOOKUP(AF23,通年集約表!$AH$206:$AI$217,2,FALSE),"-")</f>
        <v>-</v>
      </c>
      <c r="AG31" s="207" t="str">
        <f>IFERROR(VLOOKUP(AG23,通年集約表!$AH$206:$AI$217,2,FALSE),"-")</f>
        <v>-</v>
      </c>
      <c r="AH31" s="207" t="str">
        <f>IFERROR(VLOOKUP(AH23,通年集約表!$AH$206:$AI$217,2,FALSE),"-")</f>
        <v>-</v>
      </c>
      <c r="AI31" s="207" t="str">
        <f>IFERROR(VLOOKUP(AI23,通年集約表!$AH$206:$AI$217,2,FALSE),"-")</f>
        <v>-</v>
      </c>
      <c r="AJ31" s="208" t="str">
        <f>IFERROR(VLOOKUP(AJ23,通年集約表!$AH$206:$AI$217,2,FALSE),"-")</f>
        <v>-</v>
      </c>
    </row>
    <row r="32" spans="2:36" ht="24.95" customHeight="1" thickTop="1" thickBot="1" x14ac:dyDescent="0.4">
      <c r="B32" s="479" t="str">
        <f t="shared" si="5"/>
        <v/>
      </c>
      <c r="C32" s="480">
        <f t="shared" si="6"/>
        <v>32</v>
      </c>
      <c r="D32" s="45">
        <v>9</v>
      </c>
      <c r="E32" s="221" t="str">
        <f>IF(入力!E13="","",入力!E13)</f>
        <v/>
      </c>
      <c r="G32" s="467"/>
      <c r="H32" s="209" t="s">
        <v>30</v>
      </c>
      <c r="I32" s="210" t="s">
        <v>71</v>
      </c>
      <c r="J32" s="211" t="str">
        <f>IF((COUNTIF(J24:J31,V32)=0),V32,IF((COUNTIF(J24:J31,W32)=0),W32,IF((COUNTIF(J24:J31,X32)=0),X32,IF((COUNTIF(J24:J31,Y32)=0),Y32,IF((COUNTIF(J24:J31,Z32)=0),Z32,IF((COUNTIF(J24:J31,AA32)=0),AA32,IF((COUNTIF(J24:J31,AB32)=0),AB32,IF((COUNTIF(J24:J31,AC32)=0),AC32,AD32))))))))</f>
        <v>-</v>
      </c>
      <c r="K32" s="212" t="str">
        <f>IFERROR(VLOOKUP(J32,通年集約表!$F$9:$AI$42,30,FALSE),"")</f>
        <v/>
      </c>
      <c r="O32" s="199" t="s">
        <v>62</v>
      </c>
      <c r="P32" s="200" t="str">
        <f t="shared" si="7"/>
        <v>出率</v>
      </c>
      <c r="Q32" s="128" t="str">
        <f t="shared" si="7"/>
        <v>四死</v>
      </c>
      <c r="R32" s="128" t="str">
        <f t="shared" si="7"/>
        <v>盗塁</v>
      </c>
      <c r="S32" s="229">
        <f t="shared" si="7"/>
        <v>0</v>
      </c>
      <c r="V32" s="216" t="str">
        <f>IFERROR(VLOOKUP(V23,通年集約表!$AH$223:$AI$234,2,FALSE),"-")</f>
        <v>-</v>
      </c>
      <c r="W32" s="217" t="str">
        <f>IFERROR(VLOOKUP(W23,通年集約表!$AH$223:$AI$234,2,FALSE),"-")</f>
        <v>-</v>
      </c>
      <c r="X32" s="217" t="str">
        <f>IFERROR(VLOOKUP(X23,通年集約表!$AH$223:$AI$234,2,FALSE),"-")</f>
        <v>-</v>
      </c>
      <c r="Y32" s="217" t="str">
        <f>IFERROR(VLOOKUP(Y23,通年集約表!$AH$223:$AI$234,2,FALSE),"-")</f>
        <v>-</v>
      </c>
      <c r="Z32" s="217" t="str">
        <f>IFERROR(VLOOKUP(Z23,通年集約表!$AH$223:$AI$234,2,FALSE),"-")</f>
        <v>-</v>
      </c>
      <c r="AA32" s="217" t="str">
        <f>IFERROR(VLOOKUP(AA23,通年集約表!$AH$223:$AI$234,2,FALSE),"-")</f>
        <v>-</v>
      </c>
      <c r="AB32" s="217" t="str">
        <f>IFERROR(VLOOKUP(AB23,通年集約表!$AH$223:$AI$234,2,FALSE),"-")</f>
        <v>-</v>
      </c>
      <c r="AC32" s="217" t="str">
        <f>IFERROR(VLOOKUP(AC23,通年集約表!$AH$223:$AI$234,2,FALSE),"-")</f>
        <v>-</v>
      </c>
      <c r="AD32" s="217" t="str">
        <f>IFERROR(VLOOKUP(AD23,通年集約表!$AH$223:$AI$234,2,FALSE),"-")</f>
        <v>-</v>
      </c>
      <c r="AE32" s="217" t="str">
        <f>IFERROR(VLOOKUP(AE23,通年集約表!$AH$223:$AI$234,2,FALSE),"-")</f>
        <v>-</v>
      </c>
      <c r="AF32" s="217" t="str">
        <f>IFERROR(VLOOKUP(AF23,通年集約表!$AH$223:$AI$234,2,FALSE),"-")</f>
        <v>-</v>
      </c>
      <c r="AG32" s="217" t="str">
        <f>IFERROR(VLOOKUP(AG23,通年集約表!$AH$223:$AI$234,2,FALSE),"-")</f>
        <v>-</v>
      </c>
      <c r="AH32" s="217" t="str">
        <f>IFERROR(VLOOKUP(AH23,通年集約表!$AH$223:$AI$234,2,FALSE),"-")</f>
        <v>-</v>
      </c>
      <c r="AI32" s="217" t="str">
        <f>IFERROR(VLOOKUP(AI23,通年集約表!$AH$223:$AI$234,2,FALSE),"-")</f>
        <v>-</v>
      </c>
      <c r="AJ32" s="218" t="str">
        <f>IFERROR(VLOOKUP(AJ23,通年集約表!$AH$223:$AI$234,2,FALSE),"-")</f>
        <v>-</v>
      </c>
    </row>
    <row r="33" spans="2:11" ht="24.95" customHeight="1" thickTop="1" x14ac:dyDescent="0.35">
      <c r="B33" s="479" t="str">
        <f t="shared" si="5"/>
        <v/>
      </c>
      <c r="C33" s="480">
        <f t="shared" si="6"/>
        <v>33</v>
      </c>
      <c r="D33" s="45">
        <v>10</v>
      </c>
      <c r="E33" s="221" t="str">
        <f>IF(入力!E14="","",入力!E14)</f>
        <v/>
      </c>
      <c r="G33" s="468">
        <f>IFERROR(SMALL($C$24:$C$38,D24),"")</f>
        <v>24</v>
      </c>
      <c r="H33" s="213" t="s">
        <v>72</v>
      </c>
      <c r="I33" s="214"/>
      <c r="J33" s="194" t="str">
        <f>IF(G33="","",VLOOKUP(G33,$C$24:$E$38,3,FALSE))</f>
        <v/>
      </c>
      <c r="K33" s="215" t="str">
        <f>IFERROR(VLOOKUP(J33,通年集約表!$F$9:$AI$42,30,FALSE),"")</f>
        <v/>
      </c>
    </row>
    <row r="34" spans="2:11" ht="24.95" customHeight="1" x14ac:dyDescent="0.35">
      <c r="B34" s="479" t="str">
        <f t="shared" si="5"/>
        <v/>
      </c>
      <c r="C34" s="480">
        <f t="shared" si="6"/>
        <v>34</v>
      </c>
      <c r="D34" s="45">
        <v>11</v>
      </c>
      <c r="E34" s="221" t="str">
        <f>IF(入力!E15="","",入力!E15)</f>
        <v/>
      </c>
      <c r="G34" s="469">
        <f t="shared" ref="G34:G38" si="8">IFERROR(SMALL($C$24:$C$38,D25),"")</f>
        <v>25</v>
      </c>
      <c r="H34" s="206" t="s">
        <v>72</v>
      </c>
      <c r="I34" s="207"/>
      <c r="J34" s="195" t="str">
        <f t="shared" ref="J34:J38" si="9">IF(G34="","",VLOOKUP(G34,$C$24:$E$38,3,FALSE))</f>
        <v/>
      </c>
      <c r="K34" s="208" t="str">
        <f>IFERROR(VLOOKUP(J34,通年集約表!$F$9:$AI$42,30,FALSE),"")</f>
        <v/>
      </c>
    </row>
    <row r="35" spans="2:11" ht="24.95" customHeight="1" x14ac:dyDescent="0.35">
      <c r="B35" s="479" t="str">
        <f t="shared" si="5"/>
        <v/>
      </c>
      <c r="C35" s="480">
        <f t="shared" si="6"/>
        <v>35</v>
      </c>
      <c r="D35" s="45">
        <v>12</v>
      </c>
      <c r="E35" s="221" t="str">
        <f>IF(入力!E16="","",入力!E16)</f>
        <v/>
      </c>
      <c r="G35" s="469">
        <f t="shared" si="8"/>
        <v>26</v>
      </c>
      <c r="H35" s="206" t="s">
        <v>72</v>
      </c>
      <c r="I35" s="207"/>
      <c r="J35" s="195" t="str">
        <f t="shared" si="9"/>
        <v/>
      </c>
      <c r="K35" s="208" t="str">
        <f>IFERROR(VLOOKUP(J35,通年集約表!$F$9:$AI$42,30,FALSE),"")</f>
        <v/>
      </c>
    </row>
    <row r="36" spans="2:11" ht="24.95" customHeight="1" x14ac:dyDescent="0.35">
      <c r="B36" s="479" t="str">
        <f t="shared" si="5"/>
        <v/>
      </c>
      <c r="C36" s="480">
        <f t="shared" si="6"/>
        <v>36</v>
      </c>
      <c r="D36" s="45">
        <v>13</v>
      </c>
      <c r="E36" s="221" t="str">
        <f>IF(入力!E17="","",入力!E17)</f>
        <v/>
      </c>
      <c r="G36" s="469">
        <f t="shared" si="8"/>
        <v>27</v>
      </c>
      <c r="H36" s="206" t="s">
        <v>72</v>
      </c>
      <c r="I36" s="207"/>
      <c r="J36" s="195" t="str">
        <f t="shared" si="9"/>
        <v/>
      </c>
      <c r="K36" s="208" t="str">
        <f>IFERROR(VLOOKUP(J36,通年集約表!$F$9:$AI$42,30,FALSE),"")</f>
        <v/>
      </c>
    </row>
    <row r="37" spans="2:11" ht="24.95" customHeight="1" x14ac:dyDescent="0.35">
      <c r="B37" s="479" t="str">
        <f t="shared" si="5"/>
        <v/>
      </c>
      <c r="C37" s="480">
        <f t="shared" si="6"/>
        <v>37</v>
      </c>
      <c r="D37" s="45">
        <v>14</v>
      </c>
      <c r="E37" s="221" t="str">
        <f>IF(入力!E18="","",入力!E18)</f>
        <v/>
      </c>
      <c r="G37" s="469">
        <f t="shared" si="8"/>
        <v>28</v>
      </c>
      <c r="H37" s="206" t="s">
        <v>72</v>
      </c>
      <c r="I37" s="207"/>
      <c r="J37" s="195" t="str">
        <f t="shared" si="9"/>
        <v/>
      </c>
      <c r="K37" s="208" t="str">
        <f>IFERROR(VLOOKUP(J37,通年集約表!$F$9:$AI$42,30,FALSE),"")</f>
        <v/>
      </c>
    </row>
    <row r="38" spans="2:11" ht="24.95" customHeight="1" thickBot="1" x14ac:dyDescent="0.4">
      <c r="B38" s="481" t="str">
        <f t="shared" si="5"/>
        <v/>
      </c>
      <c r="C38" s="482">
        <f t="shared" si="6"/>
        <v>38</v>
      </c>
      <c r="D38" s="222">
        <v>15</v>
      </c>
      <c r="E38" s="223" t="str">
        <f>IF(入力!E19="","",入力!E19)</f>
        <v/>
      </c>
      <c r="G38" s="470">
        <f t="shared" si="8"/>
        <v>29</v>
      </c>
      <c r="H38" s="216" t="s">
        <v>72</v>
      </c>
      <c r="I38" s="217"/>
      <c r="J38" s="196" t="str">
        <f t="shared" si="9"/>
        <v/>
      </c>
      <c r="K38" s="218" t="str">
        <f>IFERROR(VLOOKUP(J38,通年集約表!$F$9:$AI$42,30,FALSE),"")</f>
        <v/>
      </c>
    </row>
    <row r="39" spans="2:11" ht="24.95" customHeight="1" thickTop="1" x14ac:dyDescent="0.35"/>
  </sheetData>
  <mergeCells count="2">
    <mergeCell ref="P4:S4"/>
    <mergeCell ref="P23:S23"/>
  </mergeCells>
  <phoneticPr fontId="2"/>
  <conditionalFormatting sqref="P5:S13">
    <cfRule type="containsBlanks" dxfId="139" priority="36">
      <formula>LEN(TRIM(P5))=0</formula>
    </cfRule>
  </conditionalFormatting>
  <conditionalFormatting sqref="P22:S22">
    <cfRule type="containsBlanks" dxfId="138" priority="3">
      <formula>LEN(TRIM(P22))=0</formula>
    </cfRule>
  </conditionalFormatting>
  <dataValidations disablePrompts="1" count="6">
    <dataValidation allowBlank="1" showInputMessage="1" showErrorMessage="1" promptTitle="入力禁止" prompt="入力しないでください。自動で表記されます。" sqref="V5:AJ13 V24:AJ32 K24:K32" xr:uid="{00000000-0002-0000-0200-000000000000}"/>
    <dataValidation allowBlank="1" showInputMessage="1" showErrorMessage="1" promptTitle="数値の入力" prompt="必要と思われる”数値”を入力してください。" sqref="P22:S22" xr:uid="{00000000-0002-0000-0200-000001000000}"/>
    <dataValidation allowBlank="1" showInputMessage="1" showErrorMessage="1" promptTitle="入力禁止" prompt="入力しないで下さい。自動で表記されます。" sqref="P24:S32" xr:uid="{00000000-0002-0000-0200-000002000000}"/>
    <dataValidation allowBlank="1" showInputMessage="1" showErrorMessage="1" promptTitle="入力禁止" prompt="①番～⑨番までは入力しないでください。自動表示です。”控”はリスト選択してください！" sqref="J24:J32" xr:uid="{00000000-0002-0000-0200-000003000000}"/>
    <dataValidation allowBlank="1" showInputMessage="1" showErrorMessage="1" promptTitle="入力禁止" prompt="①番～⑨番までは入力しないで下さい。自動表示です。”控”はリストで選択してください！" sqref="J5:J13" xr:uid="{00000000-0002-0000-0200-000004000000}"/>
    <dataValidation type="list" allowBlank="1" showInputMessage="1" showErrorMessage="1" sqref="H5:H13 H24:H32" xr:uid="{00000000-0002-0000-0200-000005000000}">
      <formula1>#REF!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リスト選定" prompt="打順で評価したい項目をリストで選定して下さい。_x000a_①番～⑨番すべて！" xr:uid="{00000000-0002-0000-0200-000006000000}">
          <x14:formula1>
            <xm:f>リストデーター!$G$5:$G$16</xm:f>
          </x14:formula1>
          <xm:sqref>P5:S13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235"/>
  <sheetViews>
    <sheetView showGridLines="0" zoomScaleNormal="100" workbookViewId="0">
      <selection activeCell="B8" sqref="B8"/>
    </sheetView>
  </sheetViews>
  <sheetFormatPr defaultColWidth="9.140625" defaultRowHeight="20.100000000000001" customHeight="1" x14ac:dyDescent="0.35"/>
  <cols>
    <col min="1" max="1" width="12.85546875" style="2" customWidth="1"/>
    <col min="2" max="2" width="4.7109375" style="2" customWidth="1"/>
    <col min="3" max="5" width="4.7109375" style="1" customWidth="1"/>
    <col min="6" max="6" width="14.7109375" style="2" customWidth="1"/>
    <col min="7" max="27" width="5.7109375" style="2" customWidth="1"/>
    <col min="28" max="33" width="6.7109375" style="2" customWidth="1"/>
    <col min="34" max="34" width="6.7109375" style="1" customWidth="1"/>
    <col min="35" max="35" width="3.7109375" style="2" customWidth="1"/>
    <col min="36" max="36" width="4.7109375" style="2" customWidth="1"/>
    <col min="37" max="45" width="12.7109375" style="2" customWidth="1"/>
    <col min="46" max="46" width="12.7109375" style="1" customWidth="1"/>
    <col min="47" max="47" width="12.7109375" style="2" customWidth="1"/>
    <col min="48" max="16384" width="9.140625" style="2"/>
  </cols>
  <sheetData>
    <row r="1" spans="1:47" ht="20.100000000000001" customHeight="1" x14ac:dyDescent="0.35">
      <c r="AH1" s="2"/>
    </row>
    <row r="3" spans="1:47" ht="20.100000000000001" customHeight="1" thickBot="1" x14ac:dyDescent="0.4"/>
    <row r="4" spans="1:47" ht="20.100000000000001" customHeight="1" thickTop="1" thickBot="1" x14ac:dyDescent="0.4">
      <c r="E4" s="519" t="s">
        <v>0</v>
      </c>
      <c r="F4" s="526" t="s">
        <v>26</v>
      </c>
      <c r="G4" s="527" t="s">
        <v>7</v>
      </c>
      <c r="H4" s="520" t="s">
        <v>8</v>
      </c>
      <c r="I4" s="520" t="s">
        <v>9</v>
      </c>
      <c r="J4" s="520" t="s">
        <v>10</v>
      </c>
      <c r="K4" s="520" t="s">
        <v>11</v>
      </c>
      <c r="L4" s="520" t="s">
        <v>12</v>
      </c>
      <c r="M4" s="520" t="s">
        <v>13</v>
      </c>
      <c r="N4" s="520" t="s">
        <v>14</v>
      </c>
      <c r="O4" s="520" t="s">
        <v>15</v>
      </c>
      <c r="P4" s="520" t="s">
        <v>16</v>
      </c>
      <c r="Q4" s="520" t="s">
        <v>17</v>
      </c>
      <c r="R4" s="520" t="s">
        <v>18</v>
      </c>
      <c r="S4" s="520" t="s">
        <v>19</v>
      </c>
      <c r="T4" s="520" t="s">
        <v>20</v>
      </c>
      <c r="U4" s="520" t="s">
        <v>21</v>
      </c>
      <c r="V4" s="520" t="s">
        <v>22</v>
      </c>
      <c r="W4" s="520" t="s">
        <v>23</v>
      </c>
      <c r="X4" s="520" t="s">
        <v>24</v>
      </c>
      <c r="Y4" s="528" t="s">
        <v>25</v>
      </c>
      <c r="Z4" s="527" t="s">
        <v>8</v>
      </c>
      <c r="AA4" s="518" t="s">
        <v>11</v>
      </c>
      <c r="AB4" s="529" t="s">
        <v>1</v>
      </c>
      <c r="AC4" s="529" t="s">
        <v>2</v>
      </c>
      <c r="AD4" s="530" t="s">
        <v>3</v>
      </c>
      <c r="AE4" s="530" t="s">
        <v>4</v>
      </c>
      <c r="AF4" s="530" t="s">
        <v>5</v>
      </c>
      <c r="AG4" s="531" t="s">
        <v>6</v>
      </c>
      <c r="AH4" s="532" t="s">
        <v>93</v>
      </c>
      <c r="AT4" s="3" t="s">
        <v>28</v>
      </c>
      <c r="AU4" s="1">
        <v>1</v>
      </c>
    </row>
    <row r="5" spans="1:47" ht="20.100000000000001" customHeight="1" thickBot="1" x14ac:dyDescent="0.4">
      <c r="E5" s="54" t="str">
        <f>IF(F5="","",VLOOKUP(F5,F9:AI42,30,FALSE))</f>
        <v/>
      </c>
      <c r="F5" s="55"/>
      <c r="G5" s="56" t="str">
        <f>IF(F5="","",VLOOKUP($F$5,$F$9:$AI$42,2,FALSE))</f>
        <v/>
      </c>
      <c r="H5" s="57" t="str">
        <f>IF(F5="","",VLOOKUP($F$5,$F$9:$AI$42,3,FALSE))</f>
        <v/>
      </c>
      <c r="I5" s="57" t="str">
        <f>IF(F5="","",VLOOKUP($F$5,$F$9:$AI$42,4,FALSE))</f>
        <v/>
      </c>
      <c r="J5" s="58" t="str">
        <f>IF(F5="","",VLOOKUP($F$5,$F$9:$AI$42,5,FALSE))</f>
        <v/>
      </c>
      <c r="K5" s="58" t="str">
        <f>IF(F5="","",VLOOKUP($F$5,$F$9:$AI$42,6,FALSE))</f>
        <v/>
      </c>
      <c r="L5" s="57" t="str">
        <f>IF(F5="","",VLOOKUP($F$5,$F$9:$AI$42,7,FALSE))</f>
        <v/>
      </c>
      <c r="M5" s="59" t="str">
        <f>IF(F5="","",VLOOKUP($F$5,$F$9:$AI$42,8,FALSE))</f>
        <v/>
      </c>
      <c r="N5" s="57" t="str">
        <f>IF(F5="","",VLOOKUP($F$5,$F$9:$AI$42,9,FALSE))</f>
        <v/>
      </c>
      <c r="O5" s="57" t="str">
        <f>IF(F5="","",VLOOKUP($F$5,$F$9:$AI$42,10,FALSE))</f>
        <v/>
      </c>
      <c r="P5" s="60" t="str">
        <f>IF(F5="","",VLOOKUP($F$5,$F$9:$AI$42,11,FALSE))</f>
        <v/>
      </c>
      <c r="Q5" s="57" t="str">
        <f>IF(F5="","",VLOOKUP($F$5,$F$9:$AI$42,12,FALSE))</f>
        <v/>
      </c>
      <c r="R5" s="57" t="str">
        <f>IF(F5="","",VLOOKUP($F$5,$F$9:$AI$42,13,FALSE))</f>
        <v/>
      </c>
      <c r="S5" s="57" t="str">
        <f>IF(F5="","",VLOOKUP($F$5,$F$9:$AI$42,14,FALSE))</f>
        <v/>
      </c>
      <c r="T5" s="57" t="str">
        <f>IF(F5="","",VLOOKUP($F$5,$F$9:$AI$42,15,FALSE))</f>
        <v/>
      </c>
      <c r="U5" s="57" t="str">
        <f>IF(F5="","",VLOOKUP($F$5,$F$9:$AI$42,16,FALSE))</f>
        <v/>
      </c>
      <c r="V5" s="57" t="str">
        <f>IF(F5="","",VLOOKUP($F$5,$F$9:$AI$42,17,FALSE))</f>
        <v/>
      </c>
      <c r="W5" s="57" t="str">
        <f>IF(F5="","",VLOOKUP($F$5,$F$9:$AI$42,18,FALSE))</f>
        <v/>
      </c>
      <c r="X5" s="57" t="str">
        <f>IF(F5="","",VLOOKUP($F$5,$F$9:$AI$42,19,FALSE))</f>
        <v/>
      </c>
      <c r="Y5" s="312" t="str">
        <f>IF(F5="","",VLOOKUP($F$5,$F$9:$AI$42,20,FALSE))</f>
        <v/>
      </c>
      <c r="Z5" s="314" t="str">
        <f>IF(F5="","",VLOOKUP($F$5,$F$9:$AI$42,21,FALSE))</f>
        <v/>
      </c>
      <c r="AA5" s="315" t="str">
        <f>IF(F5="","",VLOOKUP($F$5,$F$9:$AI$42,22,FALSE))</f>
        <v/>
      </c>
      <c r="AB5" s="61">
        <f>IFERROR(K5/H5,0)</f>
        <v>0</v>
      </c>
      <c r="AC5" s="62">
        <f>IFERROR(L5/H5,0)</f>
        <v>0</v>
      </c>
      <c r="AD5" s="62">
        <f>IFERROR((K5+M5)/(H5+M5+Q5),0)</f>
        <v>0</v>
      </c>
      <c r="AE5" s="62">
        <f>IFERROR(AC5+AD5,0)</f>
        <v>0</v>
      </c>
      <c r="AF5" s="62">
        <f>IFERROR(M5/G5,0)</f>
        <v>0</v>
      </c>
      <c r="AG5" s="316">
        <f>IFERROR(P5/G5,0)</f>
        <v>0</v>
      </c>
      <c r="AH5" s="325">
        <f>IFERROR(Q5/H5,0)</f>
        <v>0</v>
      </c>
      <c r="AT5" s="4" t="s">
        <v>29</v>
      </c>
      <c r="AU5" s="1">
        <f>AU4+1</f>
        <v>2</v>
      </c>
    </row>
    <row r="6" spans="1:47" ht="20.100000000000001" customHeight="1" thickTop="1" x14ac:dyDescent="0.35">
      <c r="A6" s="44"/>
      <c r="B6" s="44"/>
      <c r="AT6" s="4" t="s">
        <v>30</v>
      </c>
      <c r="AU6" s="1">
        <f t="shared" ref="AU6:AU15" si="0">AU5+1</f>
        <v>3</v>
      </c>
    </row>
    <row r="7" spans="1:47" ht="20.100000000000001" customHeight="1" thickBot="1" x14ac:dyDescent="0.4">
      <c r="AT7" s="4" t="s">
        <v>31</v>
      </c>
      <c r="AU7" s="1">
        <f t="shared" si="0"/>
        <v>4</v>
      </c>
    </row>
    <row r="8" spans="1:47" ht="20.100000000000001" customHeight="1" thickTop="1" thickBot="1" x14ac:dyDescent="0.4">
      <c r="B8" s="44"/>
      <c r="D8" s="533" t="s">
        <v>97</v>
      </c>
      <c r="E8" s="534" t="s">
        <v>0</v>
      </c>
      <c r="F8" s="528" t="s">
        <v>26</v>
      </c>
      <c r="G8" s="527" t="s">
        <v>7</v>
      </c>
      <c r="H8" s="520" t="s">
        <v>8</v>
      </c>
      <c r="I8" s="520" t="s">
        <v>9</v>
      </c>
      <c r="J8" s="520" t="s">
        <v>10</v>
      </c>
      <c r="K8" s="520" t="s">
        <v>11</v>
      </c>
      <c r="L8" s="520" t="s">
        <v>12</v>
      </c>
      <c r="M8" s="520" t="s">
        <v>13</v>
      </c>
      <c r="N8" s="520" t="s">
        <v>14</v>
      </c>
      <c r="O8" s="520" t="s">
        <v>15</v>
      </c>
      <c r="P8" s="520" t="s">
        <v>16</v>
      </c>
      <c r="Q8" s="520" t="s">
        <v>17</v>
      </c>
      <c r="R8" s="520" t="s">
        <v>18</v>
      </c>
      <c r="S8" s="520" t="s">
        <v>19</v>
      </c>
      <c r="T8" s="520" t="s">
        <v>20</v>
      </c>
      <c r="U8" s="520" t="s">
        <v>21</v>
      </c>
      <c r="V8" s="520" t="s">
        <v>22</v>
      </c>
      <c r="W8" s="520" t="s">
        <v>23</v>
      </c>
      <c r="X8" s="520" t="s">
        <v>24</v>
      </c>
      <c r="Y8" s="528" t="s">
        <v>25</v>
      </c>
      <c r="Z8" s="527" t="s">
        <v>8</v>
      </c>
      <c r="AA8" s="518" t="s">
        <v>11</v>
      </c>
      <c r="AB8" s="529" t="s">
        <v>1</v>
      </c>
      <c r="AC8" s="529" t="s">
        <v>2</v>
      </c>
      <c r="AD8" s="530" t="s">
        <v>3</v>
      </c>
      <c r="AE8" s="530" t="s">
        <v>4</v>
      </c>
      <c r="AF8" s="530" t="s">
        <v>5</v>
      </c>
      <c r="AG8" s="531" t="s">
        <v>6</v>
      </c>
      <c r="AH8" s="532" t="s">
        <v>93</v>
      </c>
      <c r="AI8" s="380"/>
      <c r="AJ8" s="387"/>
      <c r="AT8" s="4" t="s">
        <v>32</v>
      </c>
      <c r="AU8" s="1">
        <f t="shared" si="0"/>
        <v>5</v>
      </c>
    </row>
    <row r="9" spans="1:47" ht="20.100000000000001" customHeight="1" x14ac:dyDescent="0.35">
      <c r="D9" s="388" t="str">
        <f>IF(F9="","",COUNTIF(データー!$G$8:$G$500,F9))</f>
        <v/>
      </c>
      <c r="E9" s="382"/>
      <c r="F9" s="63"/>
      <c r="G9" s="64">
        <f>IFERROR(SUMIF(データー!$G$8:$G$500,F9,データー!$H$8:$H$500),"-")</f>
        <v>0</v>
      </c>
      <c r="H9" s="65">
        <f>IFERROR(SUMIF(データー!$G$8:$G$500,F9,データー!$I$8:$I$500),"-")</f>
        <v>0</v>
      </c>
      <c r="I9" s="65">
        <f>IFERROR(SUMIF(データー!$G$8:$G$500,F9,データー!$J$8:$J$500),"-")</f>
        <v>0</v>
      </c>
      <c r="J9" s="66">
        <f>IFERROR(SUMIF(データー!$G$8:$G$500,F9,データー!$K$8:$K$500),"-")</f>
        <v>0</v>
      </c>
      <c r="K9" s="66">
        <f>IFERROR(SUMIF(データー!$G$8:$G$500,F9,データー!$L$8:$L$500),"-")</f>
        <v>0</v>
      </c>
      <c r="L9" s="65">
        <f>IFERROR(SUMIF(データー!$G$8:$G$500,F9,データー!$M$8:$M$500),"-")</f>
        <v>0</v>
      </c>
      <c r="M9" s="67">
        <f>IFERROR(SUMIF(データー!$G$8:$G$500,F9,データー!$N$8:$N$500),"-")</f>
        <v>0</v>
      </c>
      <c r="N9" s="65">
        <f>IFERROR(SUMIF(データー!$G$8:$G$500,F9,データー!$O$8:$O$500),"-")</f>
        <v>0</v>
      </c>
      <c r="O9" s="65">
        <f>IFERROR(SUMIF(データー!$G$8:$G$500,F9,データー!$P$8:$P$500),"-")</f>
        <v>0</v>
      </c>
      <c r="P9" s="68">
        <f>IFERROR(SUMIF(データー!$G$8:$G$500,F9,データー!$Q$8:$Q$500),"-")</f>
        <v>0</v>
      </c>
      <c r="Q9" s="65">
        <f>IFERROR(SUMIF(データー!$G$8:$G$500,F9,データー!$R$8:$R$500),"-")</f>
        <v>0</v>
      </c>
      <c r="R9" s="65">
        <f>IFERROR(SUMIF(データー!$G$8:$G$500,F9,データー!$S$8:$S$500),"-")</f>
        <v>0</v>
      </c>
      <c r="S9" s="65">
        <f>IFERROR(SUMIF(データー!$G$8:$G$500,F9,データー!$T$8:$T$500),"-")</f>
        <v>0</v>
      </c>
      <c r="T9" s="65">
        <f>IFERROR(SUMIF(データー!$G$8:$G$500,F9,データー!$U$8:$U$500),"-")</f>
        <v>0</v>
      </c>
      <c r="U9" s="65">
        <f>IFERROR(SUMIF(データー!$G$8:$G$500,F9,データー!$V$8:$V$500),"-")</f>
        <v>0</v>
      </c>
      <c r="V9" s="65">
        <f>IFERROR(SUMIF(データー!$G$8:$G$500,F9,データー!$W$8:$W$500),"-")</f>
        <v>0</v>
      </c>
      <c r="W9" s="65">
        <f>IFERROR(SUMIF(データー!$G$8:$G$500,F9,データー!$X$8:$X$500),"-")</f>
        <v>0</v>
      </c>
      <c r="X9" s="65">
        <f>IFERROR(SUMIF(データー!$G$8:$G$500,F9,データー!$Y$8:$Y$500),"-")</f>
        <v>0</v>
      </c>
      <c r="Y9" s="69">
        <f>IFERROR(SUMIF(データー!$G$8:$G$500,F9,データー!$Z$8:$Z$500),"-")</f>
        <v>0</v>
      </c>
      <c r="Z9" s="64">
        <f>IFERROR(SUMIF(データー!$G$8:$G$500,F9,データー!$AA$8:$AA$500),"-")</f>
        <v>0</v>
      </c>
      <c r="AA9" s="227">
        <f>IFERROR(SUMIF(データー!$G$8:$G$500,$F$9,データー!AB8:AB500),"-")</f>
        <v>0</v>
      </c>
      <c r="AB9" s="70">
        <f>IFERROR(K9/H9,0)</f>
        <v>0</v>
      </c>
      <c r="AC9" s="70">
        <f>IFERROR(L9/H9,0)</f>
        <v>0</v>
      </c>
      <c r="AD9" s="71">
        <f>IFERROR((K9+M9)/(H9+M9+Q9),0)</f>
        <v>0</v>
      </c>
      <c r="AE9" s="71">
        <f>IFERROR(AC9+AD9,0)</f>
        <v>0</v>
      </c>
      <c r="AF9" s="71">
        <f>IFERROR(M9/G9,0)</f>
        <v>0</v>
      </c>
      <c r="AG9" s="320">
        <f t="shared" ref="AG9:AG33" si="1">IFERROR(P9/G9,0)</f>
        <v>0</v>
      </c>
      <c r="AH9" s="328" t="str">
        <f>IFERROR((AA9/Z9),"-")</f>
        <v>-</v>
      </c>
      <c r="AI9" s="381">
        <v>30</v>
      </c>
      <c r="AJ9" s="387"/>
      <c r="AT9" s="4" t="s">
        <v>33</v>
      </c>
      <c r="AU9" s="1">
        <f t="shared" si="0"/>
        <v>6</v>
      </c>
    </row>
    <row r="10" spans="1:47" ht="20.100000000000001" customHeight="1" x14ac:dyDescent="0.35">
      <c r="D10" s="389" t="str">
        <f>IF(F10="","",COUNTIF(データー!$G$8:$G$500,F10))</f>
        <v/>
      </c>
      <c r="E10" s="383"/>
      <c r="F10" s="72"/>
      <c r="G10" s="73">
        <f>IFERROR(SUMIF(データー!$G$8:$G$500,F10,データー!$H$8:$H$500),"-")</f>
        <v>0</v>
      </c>
      <c r="H10" s="74">
        <f>IFERROR(SUMIF(データー!$G$8:$G$500,F10,データー!$I$8:$I$500),"-")</f>
        <v>0</v>
      </c>
      <c r="I10" s="74">
        <f>IFERROR(SUMIF(データー!$G$8:$G$500,F10,データー!$J$8:$J$500),"-")</f>
        <v>0</v>
      </c>
      <c r="J10" s="75">
        <f>IFERROR(SUMIF(データー!$G$8:$G$500,F10,データー!$K$8:$K$500),"-")</f>
        <v>0</v>
      </c>
      <c r="K10" s="75">
        <f>IFERROR(SUMIF(データー!$G$8:$G$500,F10,データー!$L$8:$L$500),"-")</f>
        <v>0</v>
      </c>
      <c r="L10" s="74">
        <f>IFERROR(SUMIF(データー!$G$8:$G$500,F10,データー!$M$8:$M$500),"-")</f>
        <v>0</v>
      </c>
      <c r="M10" s="76">
        <f>IFERROR(SUMIF(データー!$G$8:$G$500,F10,データー!$N$8:$N$500),"-")</f>
        <v>0</v>
      </c>
      <c r="N10" s="74">
        <f>IFERROR(SUMIF(データー!$G$8:$G$500,F10,データー!$O$8:$O$500),"-")</f>
        <v>0</v>
      </c>
      <c r="O10" s="74">
        <f>IFERROR(SUMIF(データー!$G$8:$G$500,F10,データー!$P$8:$P$500),"-")</f>
        <v>0</v>
      </c>
      <c r="P10" s="77">
        <f>IFERROR(SUMIF(データー!$G$8:$G$500,F10,データー!$Q$8:$Q$500),"-")</f>
        <v>0</v>
      </c>
      <c r="Q10" s="74">
        <f>IFERROR(SUMIF(データー!$G$8:$G$500,F10,データー!$R$8:$R$500),"-")</f>
        <v>0</v>
      </c>
      <c r="R10" s="74">
        <f>IFERROR(SUMIF(データー!$G$8:$G$500,F10,データー!$S$8:$S$500),"-")</f>
        <v>0</v>
      </c>
      <c r="S10" s="74">
        <f>IFERROR(SUMIF(データー!$G$8:$G$500,F10,データー!$T$8:$T$500),"-")</f>
        <v>0</v>
      </c>
      <c r="T10" s="74">
        <f>IFERROR(SUMIF(データー!$G$8:$G$500,F10,データー!$U$8:$U$500),"-")</f>
        <v>0</v>
      </c>
      <c r="U10" s="74">
        <f>IFERROR(SUMIF(データー!$G$8:$G$500,F10,データー!$V$8:$V$500),"-")</f>
        <v>0</v>
      </c>
      <c r="V10" s="74">
        <f>IFERROR(SUMIF(データー!$G$8:$G$500,F10,データー!$W$8:$W$500),"-")</f>
        <v>0</v>
      </c>
      <c r="W10" s="74">
        <f>IFERROR(SUMIF(データー!$G$8:$G$500,F10,データー!$X$8:$X$500),"-")</f>
        <v>0</v>
      </c>
      <c r="X10" s="74">
        <f>IFERROR(SUMIF(データー!$G$8:$G$500,F10,データー!$Y$8:$Y$500),"-")</f>
        <v>0</v>
      </c>
      <c r="Y10" s="78">
        <f>IFERROR(SUMIF(データー!$G$8:$G$500,F10,データー!$Z$8:$Z$500),"-")</f>
        <v>0</v>
      </c>
      <c r="Z10" s="73">
        <f>IFERROR(SUMIF(データー!$G$8:$G$500,F10,データー!$AA$8:$AA$500),"-")</f>
        <v>0</v>
      </c>
      <c r="AA10" s="317">
        <f>IFERROR(SUMIF(データー!$G$8:$G$500,$F$9,データー!AB9:AB501),"-")</f>
        <v>0</v>
      </c>
      <c r="AB10" s="79">
        <f t="shared" ref="AB10:AB33" si="2">IFERROR(K10/H10,0)</f>
        <v>0</v>
      </c>
      <c r="AC10" s="79">
        <f t="shared" ref="AC10:AC33" si="3">IFERROR(L10/H10,0)</f>
        <v>0</v>
      </c>
      <c r="AD10" s="80">
        <f t="shared" ref="AD10:AD33" si="4">IFERROR((K10+M10)/(H10+M10+Q10),0)</f>
        <v>0</v>
      </c>
      <c r="AE10" s="80">
        <f t="shared" ref="AE10:AE33" si="5">IFERROR(AC10+AD10,0)</f>
        <v>0</v>
      </c>
      <c r="AF10" s="80">
        <f t="shared" ref="AF10:AF33" si="6">IFERROR(M10/G10,0)</f>
        <v>0</v>
      </c>
      <c r="AG10" s="321">
        <f t="shared" si="1"/>
        <v>0</v>
      </c>
      <c r="AH10" s="329" t="str">
        <f t="shared" ref="AH10:AH33" si="7">IFERROR((AA10/Z10),"-")</f>
        <v>-</v>
      </c>
      <c r="AI10" s="381">
        <v>29</v>
      </c>
      <c r="AJ10" s="387"/>
      <c r="AT10" s="4" t="s">
        <v>34</v>
      </c>
      <c r="AU10" s="1">
        <f t="shared" si="0"/>
        <v>7</v>
      </c>
    </row>
    <row r="11" spans="1:47" ht="20.100000000000001" customHeight="1" x14ac:dyDescent="0.35">
      <c r="D11" s="389" t="str">
        <f>IF(F11="","",COUNTIF(データー!$G$8:$G$500,F11))</f>
        <v/>
      </c>
      <c r="E11" s="384"/>
      <c r="F11" s="81"/>
      <c r="G11" s="82">
        <f>IFERROR(SUMIF(データー!$G$8:$G$500,F11,データー!$H$8:$H$500),"-")</f>
        <v>0</v>
      </c>
      <c r="H11" s="83">
        <f>IFERROR(SUMIF(データー!$G$8:$G$500,F11,データー!$I$8:$I$500),"-")</f>
        <v>0</v>
      </c>
      <c r="I11" s="83">
        <f>IFERROR(SUMIF(データー!$G$8:$G$500,F11,データー!$J$8:$J$500),"-")</f>
        <v>0</v>
      </c>
      <c r="J11" s="84">
        <f>IFERROR(SUMIF(データー!$G$8:$G$500,F11,データー!$K$8:$K$500),"-")</f>
        <v>0</v>
      </c>
      <c r="K11" s="84">
        <f>IFERROR(SUMIF(データー!$G$8:$G$500,F11,データー!$L$8:$L$500),"-")</f>
        <v>0</v>
      </c>
      <c r="L11" s="83">
        <f>IFERROR(SUMIF(データー!$G$8:$G$500,F11,データー!$M$8:$M$500),"-")</f>
        <v>0</v>
      </c>
      <c r="M11" s="85">
        <f>IFERROR(SUMIF(データー!$G$8:$G$500,F11,データー!$N$8:$N$500),"-")</f>
        <v>0</v>
      </c>
      <c r="N11" s="83">
        <f>IFERROR(SUMIF(データー!$G$8:$G$500,F11,データー!$O$8:$O$500),"-")</f>
        <v>0</v>
      </c>
      <c r="O11" s="83">
        <f>IFERROR(SUMIF(データー!$G$8:$G$500,F11,データー!$P$8:$P$500),"-")</f>
        <v>0</v>
      </c>
      <c r="P11" s="86">
        <f>IFERROR(SUMIF(データー!$G$8:$G$500,F11,データー!$Q$8:$Q$500),"-")</f>
        <v>0</v>
      </c>
      <c r="Q11" s="83">
        <f>IFERROR(SUMIF(データー!$G$8:$G$500,F11,データー!$R$8:$R$500),"-")</f>
        <v>0</v>
      </c>
      <c r="R11" s="83">
        <f>IFERROR(SUMIF(データー!$G$8:$G$500,F11,データー!$S$8:$S$500),"-")</f>
        <v>0</v>
      </c>
      <c r="S11" s="83">
        <f>IFERROR(SUMIF(データー!$G$8:$G$500,F11,データー!$T$8:$T$500),"-")</f>
        <v>0</v>
      </c>
      <c r="T11" s="83">
        <f>IFERROR(SUMIF(データー!$G$8:$G$500,F11,データー!$U$8:$U$500),"-")</f>
        <v>0</v>
      </c>
      <c r="U11" s="83">
        <f>IFERROR(SUMIF(データー!$G$8:$G$500,F11,データー!$V$8:$V$500),"-")</f>
        <v>0</v>
      </c>
      <c r="V11" s="83">
        <f>IFERROR(SUMIF(データー!$G$8:$G$500,F11,データー!$W$8:$W$500),"-")</f>
        <v>0</v>
      </c>
      <c r="W11" s="83">
        <f>IFERROR(SUMIF(データー!$G$8:$G$500,F11,データー!$X$8:$X$500),"-")</f>
        <v>0</v>
      </c>
      <c r="X11" s="83">
        <f>IFERROR(SUMIF(データー!$G$8:$G$500,F11,データー!$Y$8:$Y$500),"-")</f>
        <v>0</v>
      </c>
      <c r="Y11" s="87">
        <f>IFERROR(SUMIF(データー!$G$8:$G$500,F11,データー!$Z$8:$Z$500),"-")</f>
        <v>0</v>
      </c>
      <c r="Z11" s="82">
        <f>IFERROR(SUMIF(データー!$G$8:$G$500,F11,データー!$AA$8:$AA$500),"-")</f>
        <v>0</v>
      </c>
      <c r="AA11" s="228">
        <f>IFERROR(SUMIF(データー!$G$8:$G$500,$F$9,データー!AB10:AB502),"-")</f>
        <v>0</v>
      </c>
      <c r="AB11" s="88">
        <f t="shared" si="2"/>
        <v>0</v>
      </c>
      <c r="AC11" s="88">
        <f t="shared" si="3"/>
        <v>0</v>
      </c>
      <c r="AD11" s="89">
        <f t="shared" si="4"/>
        <v>0</v>
      </c>
      <c r="AE11" s="89">
        <f t="shared" si="5"/>
        <v>0</v>
      </c>
      <c r="AF11" s="89">
        <f t="shared" si="6"/>
        <v>0</v>
      </c>
      <c r="AG11" s="322">
        <f t="shared" si="1"/>
        <v>0</v>
      </c>
      <c r="AH11" s="330" t="str">
        <f t="shared" si="7"/>
        <v>-</v>
      </c>
      <c r="AI11" s="381">
        <v>28</v>
      </c>
      <c r="AJ11" s="387"/>
      <c r="AT11" s="4" t="s">
        <v>35</v>
      </c>
      <c r="AU11" s="1">
        <f t="shared" si="0"/>
        <v>8</v>
      </c>
    </row>
    <row r="12" spans="1:47" ht="20.100000000000001" customHeight="1" x14ac:dyDescent="0.35">
      <c r="D12" s="389" t="str">
        <f>IF(F12="","",COUNTIF(データー!$G$8:$G$500,F12))</f>
        <v/>
      </c>
      <c r="E12" s="383"/>
      <c r="F12" s="72"/>
      <c r="G12" s="73">
        <f>IFERROR(SUMIF(データー!$G$8:$G$500,F12,データー!$H$8:$H$500),"-")</f>
        <v>0</v>
      </c>
      <c r="H12" s="74">
        <f>IFERROR(SUMIF(データー!$G$8:$G$500,F12,データー!$I$8:$I$500),"-")</f>
        <v>0</v>
      </c>
      <c r="I12" s="74">
        <f>IFERROR(SUMIF(データー!$G$8:$G$500,F12,データー!$J$8:$J$500),"-")</f>
        <v>0</v>
      </c>
      <c r="J12" s="75">
        <f>IFERROR(SUMIF(データー!$G$8:$G$500,F12,データー!$K$8:$K$500),"-")</f>
        <v>0</v>
      </c>
      <c r="K12" s="75">
        <f>IFERROR(SUMIF(データー!$G$8:$G$500,F12,データー!$L$8:$L$500),"-")</f>
        <v>0</v>
      </c>
      <c r="L12" s="74">
        <f>IFERROR(SUMIF(データー!$G$8:$G$500,F12,データー!$M$8:$M$500),"-")</f>
        <v>0</v>
      </c>
      <c r="M12" s="76">
        <f>IFERROR(SUMIF(データー!$G$8:$G$500,F12,データー!$N$8:$N$500),"-")</f>
        <v>0</v>
      </c>
      <c r="N12" s="74">
        <f>IFERROR(SUMIF(データー!$G$8:$G$500,F12,データー!$O$8:$O$500),"-")</f>
        <v>0</v>
      </c>
      <c r="O12" s="74">
        <f>IFERROR(SUMIF(データー!$G$8:$G$500,F12,データー!$P$8:$P$500),"-")</f>
        <v>0</v>
      </c>
      <c r="P12" s="77">
        <f>IFERROR(SUMIF(データー!$G$8:$G$500,F12,データー!$Q$8:$Q$500),"-")</f>
        <v>0</v>
      </c>
      <c r="Q12" s="74">
        <f>IFERROR(SUMIF(データー!$G$8:$G$500,F12,データー!$R$8:$R$500),"-")</f>
        <v>0</v>
      </c>
      <c r="R12" s="74">
        <f>IFERROR(SUMIF(データー!$G$8:$G$500,F12,データー!$S$8:$S$500),"-")</f>
        <v>0</v>
      </c>
      <c r="S12" s="74">
        <f>IFERROR(SUMIF(データー!$G$8:$G$500,F12,データー!$T$8:$T$500),"-")</f>
        <v>0</v>
      </c>
      <c r="T12" s="74">
        <f>IFERROR(SUMIF(データー!$G$8:$G$500,F12,データー!$U$8:$U$500),"-")</f>
        <v>0</v>
      </c>
      <c r="U12" s="74">
        <f>IFERROR(SUMIF(データー!$G$8:$G$500,F12,データー!$V$8:$V$500),"-")</f>
        <v>0</v>
      </c>
      <c r="V12" s="74">
        <f>IFERROR(SUMIF(データー!$G$8:$G$500,F12,データー!$W$8:$W$500),"-")</f>
        <v>0</v>
      </c>
      <c r="W12" s="74">
        <f>IFERROR(SUMIF(データー!$G$8:$G$500,F12,データー!$X$8:$X$500),"-")</f>
        <v>0</v>
      </c>
      <c r="X12" s="74">
        <f>IFERROR(SUMIF(データー!$G$8:$G$500,F12,データー!$Y$8:$Y$500),"-")</f>
        <v>0</v>
      </c>
      <c r="Y12" s="78">
        <f>IFERROR(SUMIF(データー!$G$8:$G$500,F12,データー!$Z$8:$Z$500),"-")</f>
        <v>0</v>
      </c>
      <c r="Z12" s="73">
        <f>IFERROR(SUMIF(データー!$G$8:$G$500,F12,データー!$AA$8:$AA$500),"-")</f>
        <v>0</v>
      </c>
      <c r="AA12" s="317">
        <f>IFERROR(SUMIF(データー!$G$8:$G$500,$F$9,データー!AB11:AB503),"-")</f>
        <v>0</v>
      </c>
      <c r="AB12" s="79">
        <f t="shared" si="2"/>
        <v>0</v>
      </c>
      <c r="AC12" s="79">
        <f t="shared" si="3"/>
        <v>0</v>
      </c>
      <c r="AD12" s="80">
        <f t="shared" si="4"/>
        <v>0</v>
      </c>
      <c r="AE12" s="80">
        <f t="shared" si="5"/>
        <v>0</v>
      </c>
      <c r="AF12" s="80">
        <f t="shared" si="6"/>
        <v>0</v>
      </c>
      <c r="AG12" s="321">
        <f t="shared" si="1"/>
        <v>0</v>
      </c>
      <c r="AH12" s="329" t="str">
        <f t="shared" si="7"/>
        <v>-</v>
      </c>
      <c r="AI12" s="381">
        <v>24</v>
      </c>
      <c r="AJ12" s="387"/>
      <c r="AT12" s="5" t="s">
        <v>36</v>
      </c>
      <c r="AU12" s="1">
        <f t="shared" si="0"/>
        <v>9</v>
      </c>
    </row>
    <row r="13" spans="1:47" ht="20.100000000000001" customHeight="1" x14ac:dyDescent="0.35">
      <c r="D13" s="389" t="str">
        <f>IF(F13="","",COUNTIF(データー!$G$8:$G$500,F13))</f>
        <v/>
      </c>
      <c r="E13" s="384"/>
      <c r="F13" s="81"/>
      <c r="G13" s="82">
        <f>IFERROR(SUMIF(データー!$G$8:$G$500,F13,データー!$H$8:$H$500),"-")</f>
        <v>0</v>
      </c>
      <c r="H13" s="83">
        <f>IFERROR(SUMIF(データー!$G$8:$G$500,F13,データー!$I$8:$I$500),"-")</f>
        <v>0</v>
      </c>
      <c r="I13" s="83">
        <f>IFERROR(SUMIF(データー!$G$8:$G$500,F13,データー!$J$8:$J$500),"-")</f>
        <v>0</v>
      </c>
      <c r="J13" s="84">
        <f>IFERROR(SUMIF(データー!$G$8:$G$500,F13,データー!$K$8:$K$500),"-")</f>
        <v>0</v>
      </c>
      <c r="K13" s="84">
        <f>IFERROR(SUMIF(データー!$G$8:$G$500,F13,データー!$L$8:$L$500),"-")</f>
        <v>0</v>
      </c>
      <c r="L13" s="83">
        <f>IFERROR(SUMIF(データー!$G$8:$G$500,F13,データー!$M$8:$M$500),"-")</f>
        <v>0</v>
      </c>
      <c r="M13" s="85">
        <f>IFERROR(SUMIF(データー!$G$8:$G$500,F13,データー!$N$8:$N$500),"-")</f>
        <v>0</v>
      </c>
      <c r="N13" s="83">
        <f>IFERROR(SUMIF(データー!$G$8:$G$500,F13,データー!$O$8:$O$500),"-")</f>
        <v>0</v>
      </c>
      <c r="O13" s="83">
        <f>IFERROR(SUMIF(データー!$G$8:$G$500,F13,データー!$P$8:$P$500),"-")</f>
        <v>0</v>
      </c>
      <c r="P13" s="86">
        <f>IFERROR(SUMIF(データー!$G$8:$G$500,F13,データー!$Q$8:$Q$500),"-")</f>
        <v>0</v>
      </c>
      <c r="Q13" s="83">
        <f>IFERROR(SUMIF(データー!$G$8:$G$500,F13,データー!$R$8:$R$500),"-")</f>
        <v>0</v>
      </c>
      <c r="R13" s="83">
        <f>IFERROR(SUMIF(データー!$G$8:$G$500,F13,データー!$S$8:$S$500),"-")</f>
        <v>0</v>
      </c>
      <c r="S13" s="83">
        <f>IFERROR(SUMIF(データー!$G$8:$G$500,F13,データー!$T$8:$T$500),"-")</f>
        <v>0</v>
      </c>
      <c r="T13" s="83">
        <f>IFERROR(SUMIF(データー!$G$8:$G$500,F13,データー!$U$8:$U$500),"-")</f>
        <v>0</v>
      </c>
      <c r="U13" s="83">
        <f>IFERROR(SUMIF(データー!$G$8:$G$500,F13,データー!$V$8:$V$500),"-")</f>
        <v>0</v>
      </c>
      <c r="V13" s="83">
        <f>IFERROR(SUMIF(データー!$G$8:$G$500,F13,データー!$W$8:$W$500),"-")</f>
        <v>0</v>
      </c>
      <c r="W13" s="83">
        <f>IFERROR(SUMIF(データー!$G$8:$G$500,F13,データー!$X$8:$X$500),"-")</f>
        <v>0</v>
      </c>
      <c r="X13" s="83">
        <f>IFERROR(SUMIF(データー!$G$8:$G$500,F13,データー!$Y$8:$Y$500),"-")</f>
        <v>0</v>
      </c>
      <c r="Y13" s="87">
        <f>IFERROR(SUMIF(データー!$G$8:$G$500,F13,データー!$Z$8:$Z$500),"-")</f>
        <v>0</v>
      </c>
      <c r="Z13" s="82">
        <f>IFERROR(SUMIF(データー!$G$8:$G$500,F13,データー!$AA$8:$AA$500),"-")</f>
        <v>0</v>
      </c>
      <c r="AA13" s="228">
        <f>IFERROR(SUMIF(データー!$G$8:$G$500,$F$9,データー!AB12:AB504),"-")</f>
        <v>0</v>
      </c>
      <c r="AB13" s="88">
        <f t="shared" si="2"/>
        <v>0</v>
      </c>
      <c r="AC13" s="88">
        <f t="shared" si="3"/>
        <v>0</v>
      </c>
      <c r="AD13" s="89">
        <f t="shared" si="4"/>
        <v>0</v>
      </c>
      <c r="AE13" s="89">
        <f t="shared" si="5"/>
        <v>0</v>
      </c>
      <c r="AF13" s="89">
        <f t="shared" si="6"/>
        <v>0</v>
      </c>
      <c r="AG13" s="322">
        <f t="shared" si="1"/>
        <v>0</v>
      </c>
      <c r="AH13" s="330" t="str">
        <f t="shared" si="7"/>
        <v>-</v>
      </c>
      <c r="AI13" s="381">
        <v>22</v>
      </c>
      <c r="AJ13" s="387"/>
      <c r="AT13" s="5" t="s">
        <v>37</v>
      </c>
      <c r="AU13" s="1">
        <f t="shared" si="0"/>
        <v>10</v>
      </c>
    </row>
    <row r="14" spans="1:47" ht="20.100000000000001" customHeight="1" x14ac:dyDescent="0.35">
      <c r="D14" s="389" t="str">
        <f>IF(F14="","",COUNTIF(データー!$G$8:$G$500,F14))</f>
        <v/>
      </c>
      <c r="E14" s="383"/>
      <c r="F14" s="78"/>
      <c r="G14" s="73">
        <f>IFERROR(SUMIF(データー!$G$8:$G$500,F14,データー!$H$8:$H$500),"-")</f>
        <v>0</v>
      </c>
      <c r="H14" s="74">
        <f>IFERROR(SUMIF(データー!$G$8:$G$500,F14,データー!$I$8:$I$500),"-")</f>
        <v>0</v>
      </c>
      <c r="I14" s="74">
        <f>IFERROR(SUMIF(データー!$G$8:$G$500,F14,データー!$J$8:$J$500),"-")</f>
        <v>0</v>
      </c>
      <c r="J14" s="75">
        <f>IFERROR(SUMIF(データー!$G$8:$G$500,F14,データー!$K$8:$K$500),"-")</f>
        <v>0</v>
      </c>
      <c r="K14" s="75">
        <f>IFERROR(SUMIF(データー!$G$8:$G$500,F14,データー!$L$8:$L$500),"-")</f>
        <v>0</v>
      </c>
      <c r="L14" s="74">
        <f>IFERROR(SUMIF(データー!$G$8:$G$500,F14,データー!$M$8:$M$500),"-")</f>
        <v>0</v>
      </c>
      <c r="M14" s="76">
        <f>IFERROR(SUMIF(データー!$G$8:$G$500,F14,データー!$N$8:$N$500),"-")</f>
        <v>0</v>
      </c>
      <c r="N14" s="74">
        <f>IFERROR(SUMIF(データー!$G$8:$G$500,F14,データー!$O$8:$O$500),"-")</f>
        <v>0</v>
      </c>
      <c r="O14" s="74">
        <f>IFERROR(SUMIF(データー!$G$8:$G$500,F14,データー!$P$8:$P$500),"-")</f>
        <v>0</v>
      </c>
      <c r="P14" s="77">
        <f>IFERROR(SUMIF(データー!$G$8:$G$500,F14,データー!$Q$8:$Q$500),"-")</f>
        <v>0</v>
      </c>
      <c r="Q14" s="74">
        <f>IFERROR(SUMIF(データー!$G$8:$G$500,F14,データー!$R$8:$R$500),"-")</f>
        <v>0</v>
      </c>
      <c r="R14" s="74">
        <f>IFERROR(SUMIF(データー!$G$8:$G$500,F14,データー!$S$8:$S$500),"-")</f>
        <v>0</v>
      </c>
      <c r="S14" s="74">
        <f>IFERROR(SUMIF(データー!$G$8:$G$500,F14,データー!$T$8:$T$500),"-")</f>
        <v>0</v>
      </c>
      <c r="T14" s="74">
        <f>IFERROR(SUMIF(データー!$G$8:$G$500,F14,データー!$U$8:$U$500),"-")</f>
        <v>0</v>
      </c>
      <c r="U14" s="74">
        <f>IFERROR(SUMIF(データー!$G$8:$G$500,F14,データー!$V$8:$V$500),"-")</f>
        <v>0</v>
      </c>
      <c r="V14" s="74">
        <f>IFERROR(SUMIF(データー!$G$8:$G$500,F14,データー!$W$8:$W$500),"-")</f>
        <v>0</v>
      </c>
      <c r="W14" s="74">
        <f>IFERROR(SUMIF(データー!$G$8:$G$500,F14,データー!$X$8:$X$500),"-")</f>
        <v>0</v>
      </c>
      <c r="X14" s="74">
        <f>IFERROR(SUMIF(データー!$G$8:$G$500,F14,データー!$Y$8:$Y$500),"-")</f>
        <v>0</v>
      </c>
      <c r="Y14" s="78">
        <f>IFERROR(SUMIF(データー!$G$8:$G$500,F14,データー!$Z$8:$Z$500),"-")</f>
        <v>0</v>
      </c>
      <c r="Z14" s="73">
        <f>IFERROR(SUMIF(データー!$G$8:$G$500,F14,データー!$AA$8:$AA$500),"-")</f>
        <v>0</v>
      </c>
      <c r="AA14" s="317">
        <f>IFERROR(SUMIF(データー!$G$8:$G$500,$F$9,データー!AB13:AB505),"-")</f>
        <v>0</v>
      </c>
      <c r="AB14" s="79">
        <f t="shared" si="2"/>
        <v>0</v>
      </c>
      <c r="AC14" s="79">
        <f t="shared" si="3"/>
        <v>0</v>
      </c>
      <c r="AD14" s="80">
        <f t="shared" si="4"/>
        <v>0</v>
      </c>
      <c r="AE14" s="80">
        <f t="shared" si="5"/>
        <v>0</v>
      </c>
      <c r="AF14" s="80">
        <f t="shared" si="6"/>
        <v>0</v>
      </c>
      <c r="AG14" s="321">
        <f t="shared" si="1"/>
        <v>0</v>
      </c>
      <c r="AH14" s="329" t="str">
        <f t="shared" si="7"/>
        <v>-</v>
      </c>
      <c r="AI14" s="381">
        <v>21</v>
      </c>
      <c r="AJ14" s="387"/>
      <c r="AU14" s="1">
        <f>AU13+1</f>
        <v>11</v>
      </c>
    </row>
    <row r="15" spans="1:47" ht="20.100000000000001" customHeight="1" x14ac:dyDescent="0.35">
      <c r="D15" s="389" t="str">
        <f>IF(F15="","",COUNTIF(データー!$G$8:$G$500,F15))</f>
        <v/>
      </c>
      <c r="E15" s="384"/>
      <c r="F15" s="81"/>
      <c r="G15" s="82">
        <f>IFERROR(SUMIF(データー!$G$8:$G$500,F15,データー!$H$8:$H$500),"-")</f>
        <v>0</v>
      </c>
      <c r="H15" s="83">
        <f>IFERROR(SUMIF(データー!$G$8:$G$500,F15,データー!$I$8:$I$500),"-")</f>
        <v>0</v>
      </c>
      <c r="I15" s="83">
        <f>IFERROR(SUMIF(データー!$G$8:$G$500,F15,データー!$J$8:$J$500),"-")</f>
        <v>0</v>
      </c>
      <c r="J15" s="84">
        <f>IFERROR(SUMIF(データー!$G$8:$G$500,F15,データー!$K$8:$K$500),"-")</f>
        <v>0</v>
      </c>
      <c r="K15" s="84">
        <f>IFERROR(SUMIF(データー!$G$8:$G$500,F15,データー!$L$8:$L$500),"-")</f>
        <v>0</v>
      </c>
      <c r="L15" s="83">
        <f>IFERROR(SUMIF(データー!$G$8:$G$500,F15,データー!$M$8:$M$500),"-")</f>
        <v>0</v>
      </c>
      <c r="M15" s="85">
        <f>IFERROR(SUMIF(データー!$G$8:$G$500,F15,データー!$N$8:$N$500),"-")</f>
        <v>0</v>
      </c>
      <c r="N15" s="83">
        <f>IFERROR(SUMIF(データー!$G$8:$G$500,F15,データー!$O$8:$O$500),"-")</f>
        <v>0</v>
      </c>
      <c r="O15" s="83">
        <f>IFERROR(SUMIF(データー!$G$8:$G$500,F15,データー!$P$8:$P$500),"-")</f>
        <v>0</v>
      </c>
      <c r="P15" s="86">
        <f>IFERROR(SUMIF(データー!$G$8:$G$500,F15,データー!$Q$8:$Q$500),"-")</f>
        <v>0</v>
      </c>
      <c r="Q15" s="83">
        <f>IFERROR(SUMIF(データー!$G$8:$G$500,F15,データー!$R$8:$R$500),"-")</f>
        <v>0</v>
      </c>
      <c r="R15" s="83">
        <f>IFERROR(SUMIF(データー!$G$8:$G$500,F15,データー!$S$8:$S$500),"-")</f>
        <v>0</v>
      </c>
      <c r="S15" s="83">
        <f>IFERROR(SUMIF(データー!$G$8:$G$500,F15,データー!$T$8:$T$500),"-")</f>
        <v>0</v>
      </c>
      <c r="T15" s="83">
        <f>IFERROR(SUMIF(データー!$G$8:$G$500,F15,データー!$U$8:$U$500),"-")</f>
        <v>0</v>
      </c>
      <c r="U15" s="83">
        <f>IFERROR(SUMIF(データー!$G$8:$G$500,F15,データー!$V$8:$V$500),"-")</f>
        <v>0</v>
      </c>
      <c r="V15" s="83">
        <f>IFERROR(SUMIF(データー!$G$8:$G$500,F15,データー!$W$8:$W$500),"-")</f>
        <v>0</v>
      </c>
      <c r="W15" s="83">
        <f>IFERROR(SUMIF(データー!$G$8:$G$500,F15,データー!$X$8:$X$500),"-")</f>
        <v>0</v>
      </c>
      <c r="X15" s="83">
        <f>IFERROR(SUMIF(データー!$G$8:$G$500,F15,データー!$Y$8:$Y$500),"-")</f>
        <v>0</v>
      </c>
      <c r="Y15" s="87">
        <f>IFERROR(SUMIF(データー!$G$8:$G$500,F15,データー!$Z$8:$Z$500),"-")</f>
        <v>0</v>
      </c>
      <c r="Z15" s="82">
        <f>IFERROR(SUMIF(データー!$G$8:$G$500,F15,データー!$AA$8:$AA$500),"-")</f>
        <v>0</v>
      </c>
      <c r="AA15" s="228">
        <f>IFERROR(SUMIF(データー!$G$8:$G$500,$F$9,データー!AB14:AB506),"-")</f>
        <v>0</v>
      </c>
      <c r="AB15" s="88">
        <f t="shared" si="2"/>
        <v>0</v>
      </c>
      <c r="AC15" s="88">
        <f t="shared" si="3"/>
        <v>0</v>
      </c>
      <c r="AD15" s="89">
        <f t="shared" si="4"/>
        <v>0</v>
      </c>
      <c r="AE15" s="89">
        <f t="shared" si="5"/>
        <v>0</v>
      </c>
      <c r="AF15" s="89">
        <f t="shared" si="6"/>
        <v>0</v>
      </c>
      <c r="AG15" s="322">
        <f t="shared" si="1"/>
        <v>0</v>
      </c>
      <c r="AH15" s="330" t="str">
        <f t="shared" si="7"/>
        <v>-</v>
      </c>
      <c r="AI15" s="381">
        <v>19</v>
      </c>
      <c r="AJ15" s="387"/>
      <c r="AU15" s="1">
        <f t="shared" si="0"/>
        <v>12</v>
      </c>
    </row>
    <row r="16" spans="1:47" ht="20.100000000000001" customHeight="1" x14ac:dyDescent="0.35">
      <c r="D16" s="389" t="str">
        <f>IF(F16="","",COUNTIF(データー!$G$8:$G$500,F16))</f>
        <v/>
      </c>
      <c r="E16" s="383"/>
      <c r="F16" s="72"/>
      <c r="G16" s="73">
        <f>IFERROR(SUMIF(データー!$G$8:$G$500,F16,データー!$H$8:$H$500),"-")</f>
        <v>0</v>
      </c>
      <c r="H16" s="74">
        <f>IFERROR(SUMIF(データー!$G$8:$G$500,F16,データー!$I$8:$I$500),"-")</f>
        <v>0</v>
      </c>
      <c r="I16" s="74">
        <f>IFERROR(SUMIF(データー!$G$8:$G$500,F16,データー!$J$8:$J$500),"-")</f>
        <v>0</v>
      </c>
      <c r="J16" s="75">
        <f>IFERROR(SUMIF(データー!$G$8:$G$500,F16,データー!$K$8:$K$500),"-")</f>
        <v>0</v>
      </c>
      <c r="K16" s="75">
        <f>IFERROR(SUMIF(データー!$G$8:$G$500,F16,データー!$L$8:$L$500),"-")</f>
        <v>0</v>
      </c>
      <c r="L16" s="74">
        <f>IFERROR(SUMIF(データー!$G$8:$G$500,F16,データー!$M$8:$M$500),"-")</f>
        <v>0</v>
      </c>
      <c r="M16" s="76">
        <f>IFERROR(SUMIF(データー!$G$8:$G$500,F16,データー!$N$8:$N$500),"-")</f>
        <v>0</v>
      </c>
      <c r="N16" s="74">
        <f>IFERROR(SUMIF(データー!$G$8:$G$500,F16,データー!$O$8:$O$500),"-")</f>
        <v>0</v>
      </c>
      <c r="O16" s="74">
        <f>IFERROR(SUMIF(データー!$G$8:$G$500,F16,データー!$P$8:$P$500),"-")</f>
        <v>0</v>
      </c>
      <c r="P16" s="77">
        <f>IFERROR(SUMIF(データー!$G$8:$G$500,F16,データー!$Q$8:$Q$500),"-")</f>
        <v>0</v>
      </c>
      <c r="Q16" s="74">
        <f>IFERROR(SUMIF(データー!$G$8:$G$500,F16,データー!$R$8:$R$500),"-")</f>
        <v>0</v>
      </c>
      <c r="R16" s="74">
        <f>IFERROR(SUMIF(データー!$G$8:$G$500,F16,データー!$S$8:$S$500),"-")</f>
        <v>0</v>
      </c>
      <c r="S16" s="74">
        <f>IFERROR(SUMIF(データー!$G$8:$G$500,F16,データー!$T$8:$T$500),"-")</f>
        <v>0</v>
      </c>
      <c r="T16" s="74">
        <f>IFERROR(SUMIF(データー!$G$8:$G$500,F16,データー!$U$8:$U$500),"-")</f>
        <v>0</v>
      </c>
      <c r="U16" s="74">
        <f>IFERROR(SUMIF(データー!$G$8:$G$500,F16,データー!$V$8:$V$500),"-")</f>
        <v>0</v>
      </c>
      <c r="V16" s="74">
        <f>IFERROR(SUMIF(データー!$G$8:$G$500,F16,データー!$W$8:$W$500),"-")</f>
        <v>0</v>
      </c>
      <c r="W16" s="74">
        <f>IFERROR(SUMIF(データー!$G$8:$G$500,F16,データー!$X$8:$X$500),"-")</f>
        <v>0</v>
      </c>
      <c r="X16" s="74">
        <f>IFERROR(SUMIF(データー!$G$8:$G$500,F16,データー!$Y$8:$Y$500),"-")</f>
        <v>0</v>
      </c>
      <c r="Y16" s="78">
        <f>IFERROR(SUMIF(データー!$G$8:$G$500,F16,データー!$Z$8:$Z$500),"-")</f>
        <v>0</v>
      </c>
      <c r="Z16" s="73">
        <f>IFERROR(SUMIF(データー!$G$8:$G$500,F16,データー!$AA$8:$AA$500),"-")</f>
        <v>0</v>
      </c>
      <c r="AA16" s="317">
        <f>IFERROR(SUMIF(データー!$G$8:$G$500,$F$9,データー!AB15:AB507),"-")</f>
        <v>0</v>
      </c>
      <c r="AB16" s="79">
        <f t="shared" si="2"/>
        <v>0</v>
      </c>
      <c r="AC16" s="79">
        <f t="shared" si="3"/>
        <v>0</v>
      </c>
      <c r="AD16" s="80">
        <f t="shared" si="4"/>
        <v>0</v>
      </c>
      <c r="AE16" s="80">
        <f t="shared" si="5"/>
        <v>0</v>
      </c>
      <c r="AF16" s="80">
        <f t="shared" si="6"/>
        <v>0</v>
      </c>
      <c r="AG16" s="321">
        <f t="shared" si="1"/>
        <v>0</v>
      </c>
      <c r="AH16" s="329" t="str">
        <f t="shared" si="7"/>
        <v>-</v>
      </c>
      <c r="AI16" s="381">
        <v>18</v>
      </c>
      <c r="AJ16" s="387"/>
    </row>
    <row r="17" spans="4:36" ht="20.100000000000001" customHeight="1" x14ac:dyDescent="0.35">
      <c r="D17" s="389" t="str">
        <f>IF(F17="","",COUNTIF(データー!$G$8:$G$500,F17))</f>
        <v/>
      </c>
      <c r="E17" s="384"/>
      <c r="F17" s="87"/>
      <c r="G17" s="82">
        <f>IFERROR(SUMIF(データー!$G$8:$G$500,F17,データー!$H$8:$H$500),"-")</f>
        <v>0</v>
      </c>
      <c r="H17" s="83">
        <f>IFERROR(SUMIF(データー!$G$8:$G$500,F17,データー!$I$8:$I$500),"-")</f>
        <v>0</v>
      </c>
      <c r="I17" s="83">
        <f>IFERROR(SUMIF(データー!$G$8:$G$500,F17,データー!$J$8:$J$500),"-")</f>
        <v>0</v>
      </c>
      <c r="J17" s="84">
        <f>IFERROR(SUMIF(データー!$G$8:$G$500,F17,データー!$K$8:$K$500),"-")</f>
        <v>0</v>
      </c>
      <c r="K17" s="84">
        <f>IFERROR(SUMIF(データー!$G$8:$G$500,F17,データー!$L$8:$L$500),"-")</f>
        <v>0</v>
      </c>
      <c r="L17" s="83">
        <f>IFERROR(SUMIF(データー!$G$8:$G$500,F17,データー!$M$8:$M$500),"-")</f>
        <v>0</v>
      </c>
      <c r="M17" s="85">
        <f>IFERROR(SUMIF(データー!$G$8:$G$500,F17,データー!$N$8:$N$500),"-")</f>
        <v>0</v>
      </c>
      <c r="N17" s="83">
        <f>IFERROR(SUMIF(データー!$G$8:$G$500,F17,データー!$O$8:$O$500),"-")</f>
        <v>0</v>
      </c>
      <c r="O17" s="83">
        <f>IFERROR(SUMIF(データー!$G$8:$G$500,F17,データー!$P$8:$P$500),"-")</f>
        <v>0</v>
      </c>
      <c r="P17" s="86">
        <f>IFERROR(SUMIF(データー!$G$8:$G$500,F17,データー!$Q$8:$Q$500),"-")</f>
        <v>0</v>
      </c>
      <c r="Q17" s="83">
        <f>IFERROR(SUMIF(データー!$G$8:$G$500,F17,データー!$R$8:$R$500),"-")</f>
        <v>0</v>
      </c>
      <c r="R17" s="83">
        <f>IFERROR(SUMIF(データー!$G$8:$G$500,F17,データー!$S$8:$S$500),"-")</f>
        <v>0</v>
      </c>
      <c r="S17" s="83">
        <f>IFERROR(SUMIF(データー!$G$8:$G$500,F17,データー!$T$8:$T$500),"-")</f>
        <v>0</v>
      </c>
      <c r="T17" s="83">
        <f>IFERROR(SUMIF(データー!$G$8:$G$500,F17,データー!$U$8:$U$500),"-")</f>
        <v>0</v>
      </c>
      <c r="U17" s="83">
        <f>IFERROR(SUMIF(データー!$G$8:$G$500,F17,データー!$V$8:$V$500),"-")</f>
        <v>0</v>
      </c>
      <c r="V17" s="83">
        <f>IFERROR(SUMIF(データー!$G$8:$G$500,F17,データー!$W$8:$W$500),"-")</f>
        <v>0</v>
      </c>
      <c r="W17" s="83">
        <f>IFERROR(SUMIF(データー!$G$8:$G$500,F17,データー!$X$8:$X$500),"-")</f>
        <v>0</v>
      </c>
      <c r="X17" s="83">
        <f>IFERROR(SUMIF(データー!$G$8:$G$500,F17,データー!$Y$8:$Y$500),"-")</f>
        <v>0</v>
      </c>
      <c r="Y17" s="87">
        <f>IFERROR(SUMIF(データー!$G$8:$G$500,F17,データー!$Z$8:$Z$500),"-")</f>
        <v>0</v>
      </c>
      <c r="Z17" s="82">
        <f>IFERROR(SUMIF(データー!$G$8:$G$500,F17,データー!$AA$8:$AA$500),"-")</f>
        <v>0</v>
      </c>
      <c r="AA17" s="228">
        <f>IFERROR(SUMIF(データー!$G$8:$G$500,$F$9,データー!AB16:AB508),"-")</f>
        <v>0</v>
      </c>
      <c r="AB17" s="88">
        <f t="shared" si="2"/>
        <v>0</v>
      </c>
      <c r="AC17" s="88">
        <f t="shared" si="3"/>
        <v>0</v>
      </c>
      <c r="AD17" s="89">
        <f t="shared" si="4"/>
        <v>0</v>
      </c>
      <c r="AE17" s="89">
        <f t="shared" si="5"/>
        <v>0</v>
      </c>
      <c r="AF17" s="89">
        <f t="shared" si="6"/>
        <v>0</v>
      </c>
      <c r="AG17" s="322">
        <f t="shared" si="1"/>
        <v>0</v>
      </c>
      <c r="AH17" s="330" t="str">
        <f t="shared" si="7"/>
        <v>-</v>
      </c>
      <c r="AI17" s="381">
        <v>16</v>
      </c>
      <c r="AJ17" s="387"/>
    </row>
    <row r="18" spans="4:36" ht="20.100000000000001" customHeight="1" x14ac:dyDescent="0.35">
      <c r="D18" s="389" t="str">
        <f>IF(F18="","",COUNTIF(データー!$G$8:$G$500,F18))</f>
        <v/>
      </c>
      <c r="E18" s="383"/>
      <c r="F18" s="78"/>
      <c r="G18" s="73">
        <f>IFERROR(SUMIF(データー!$G$8:$G$500,F18,データー!$H$8:$H$500),"-")</f>
        <v>0</v>
      </c>
      <c r="H18" s="74">
        <f>IFERROR(SUMIF(データー!$G$8:$G$500,F18,データー!$I$8:$I$500),"-")</f>
        <v>0</v>
      </c>
      <c r="I18" s="74">
        <f>IFERROR(SUMIF(データー!$G$8:$G$500,F18,データー!$J$8:$J$500),"-")</f>
        <v>0</v>
      </c>
      <c r="J18" s="75">
        <f>IFERROR(SUMIF(データー!$G$8:$G$500,F18,データー!$K$8:$K$500),"-")</f>
        <v>0</v>
      </c>
      <c r="K18" s="75">
        <f>IFERROR(SUMIF(データー!$G$8:$G$500,F18,データー!$L$8:$L$500),"-")</f>
        <v>0</v>
      </c>
      <c r="L18" s="74">
        <f>IFERROR(SUMIF(データー!$G$8:$G$500,F18,データー!$M$8:$M$500),"-")</f>
        <v>0</v>
      </c>
      <c r="M18" s="76">
        <f>IFERROR(SUMIF(データー!$G$8:$G$500,F18,データー!$N$8:$N$500),"-")</f>
        <v>0</v>
      </c>
      <c r="N18" s="74">
        <f>IFERROR(SUMIF(データー!$G$8:$G$500,F18,データー!$O$8:$O$500),"-")</f>
        <v>0</v>
      </c>
      <c r="O18" s="74">
        <f>IFERROR(SUMIF(データー!$G$8:$G$500,F18,データー!$P$8:$P$500),"-")</f>
        <v>0</v>
      </c>
      <c r="P18" s="77">
        <f>IFERROR(SUMIF(データー!$G$8:$G$500,F18,データー!$Q$8:$Q$500),"-")</f>
        <v>0</v>
      </c>
      <c r="Q18" s="74">
        <f>IFERROR(SUMIF(データー!$G$8:$G$500,F18,データー!$R$8:$R$500),"-")</f>
        <v>0</v>
      </c>
      <c r="R18" s="74">
        <f>IFERROR(SUMIF(データー!$G$8:$G$500,F18,データー!$S$8:$S$500),"-")</f>
        <v>0</v>
      </c>
      <c r="S18" s="74">
        <f>IFERROR(SUMIF(データー!$G$8:$G$500,F18,データー!$T$8:$T$500),"-")</f>
        <v>0</v>
      </c>
      <c r="T18" s="74">
        <f>IFERROR(SUMIF(データー!$G$8:$G$500,F18,データー!$U$8:$U$500),"-")</f>
        <v>0</v>
      </c>
      <c r="U18" s="74">
        <f>IFERROR(SUMIF(データー!$G$8:$G$500,F18,データー!$V$8:$V$500),"-")</f>
        <v>0</v>
      </c>
      <c r="V18" s="74">
        <f>IFERROR(SUMIF(データー!$G$8:$G$500,F18,データー!$W$8:$W$500),"-")</f>
        <v>0</v>
      </c>
      <c r="W18" s="74">
        <f>IFERROR(SUMIF(データー!$G$8:$G$500,F18,データー!$X$8:$X$500),"-")</f>
        <v>0</v>
      </c>
      <c r="X18" s="74">
        <f>IFERROR(SUMIF(データー!$G$8:$G$500,F18,データー!$Y$8:$Y$500),"-")</f>
        <v>0</v>
      </c>
      <c r="Y18" s="78">
        <f>IFERROR(SUMIF(データー!$G$8:$G$500,F18,データー!$Z$8:$Z$500),"-")</f>
        <v>0</v>
      </c>
      <c r="Z18" s="73">
        <f>IFERROR(SUMIF(データー!$G$8:$G$500,F18,データー!$AA$8:$AA$500),"-")</f>
        <v>0</v>
      </c>
      <c r="AA18" s="317">
        <f>IFERROR(SUMIF(データー!$G$8:$G$500,$F$9,データー!AB17:AB509),"-")</f>
        <v>0</v>
      </c>
      <c r="AB18" s="79">
        <f t="shared" si="2"/>
        <v>0</v>
      </c>
      <c r="AC18" s="79">
        <f t="shared" si="3"/>
        <v>0</v>
      </c>
      <c r="AD18" s="80">
        <f t="shared" si="4"/>
        <v>0</v>
      </c>
      <c r="AE18" s="80">
        <f t="shared" si="5"/>
        <v>0</v>
      </c>
      <c r="AF18" s="80">
        <f t="shared" si="6"/>
        <v>0</v>
      </c>
      <c r="AG18" s="321">
        <f t="shared" si="1"/>
        <v>0</v>
      </c>
      <c r="AH18" s="329" t="str">
        <f t="shared" si="7"/>
        <v>-</v>
      </c>
      <c r="AI18" s="381">
        <v>15</v>
      </c>
      <c r="AJ18" s="387"/>
    </row>
    <row r="19" spans="4:36" ht="20.100000000000001" customHeight="1" x14ac:dyDescent="0.35">
      <c r="D19" s="389" t="str">
        <f>IF(F19="","",COUNTIF(データー!$G$8:$G$500,F19))</f>
        <v/>
      </c>
      <c r="E19" s="384"/>
      <c r="F19" s="87"/>
      <c r="G19" s="82">
        <f>IFERROR(SUMIF(データー!$G$8:$G$500,F19,データー!$H$8:$H$500),"-")</f>
        <v>0</v>
      </c>
      <c r="H19" s="83">
        <f>IFERROR(SUMIF(データー!$G$8:$G$500,F19,データー!$I$8:$I$500),"-")</f>
        <v>0</v>
      </c>
      <c r="I19" s="83">
        <f>IFERROR(SUMIF(データー!$G$8:$G$500,F19,データー!$J$8:$J$500),"-")</f>
        <v>0</v>
      </c>
      <c r="J19" s="84">
        <f>IFERROR(SUMIF(データー!$G$8:$G$500,F19,データー!$K$8:$K$500),"-")</f>
        <v>0</v>
      </c>
      <c r="K19" s="84">
        <f>IFERROR(SUMIF(データー!$G$8:$G$500,F19,データー!$L$8:$L$500),"-")</f>
        <v>0</v>
      </c>
      <c r="L19" s="83">
        <f>IFERROR(SUMIF(データー!$G$8:$G$500,F19,データー!$M$8:$M$500),"-")</f>
        <v>0</v>
      </c>
      <c r="M19" s="85">
        <f>IFERROR(SUMIF(データー!$G$8:$G$500,F19,データー!$N$8:$N$500),"-")</f>
        <v>0</v>
      </c>
      <c r="N19" s="83">
        <f>IFERROR(SUMIF(データー!$G$8:$G$500,F19,データー!$O$8:$O$500),"-")</f>
        <v>0</v>
      </c>
      <c r="O19" s="83">
        <f>IFERROR(SUMIF(データー!$G$8:$G$500,F19,データー!$P$8:$P$500),"-")</f>
        <v>0</v>
      </c>
      <c r="P19" s="86">
        <f>IFERROR(SUMIF(データー!$G$8:$G$500,F19,データー!$Q$8:$Q$500),"-")</f>
        <v>0</v>
      </c>
      <c r="Q19" s="83">
        <f>IFERROR(SUMIF(データー!$G$8:$G$500,F19,データー!$R$8:$R$500),"-")</f>
        <v>0</v>
      </c>
      <c r="R19" s="83">
        <f>IFERROR(SUMIF(データー!$G$8:$G$500,F19,データー!$S$8:$S$500),"-")</f>
        <v>0</v>
      </c>
      <c r="S19" s="83">
        <f>IFERROR(SUMIF(データー!$G$8:$G$500,F19,データー!$T$8:$T$500),"-")</f>
        <v>0</v>
      </c>
      <c r="T19" s="83">
        <f>IFERROR(SUMIF(データー!$G$8:$G$500,F19,データー!$U$8:$U$500),"-")</f>
        <v>0</v>
      </c>
      <c r="U19" s="83">
        <f>IFERROR(SUMIF(データー!$G$8:$G$500,F19,データー!$V$8:$V$500),"-")</f>
        <v>0</v>
      </c>
      <c r="V19" s="83">
        <f>IFERROR(SUMIF(データー!$G$8:$G$500,F19,データー!$W$8:$W$500),"-")</f>
        <v>0</v>
      </c>
      <c r="W19" s="83">
        <f>IFERROR(SUMIF(データー!$G$8:$G$500,F19,データー!$X$8:$X$500),"-")</f>
        <v>0</v>
      </c>
      <c r="X19" s="83">
        <f>IFERROR(SUMIF(データー!$G$8:$G$500,F19,データー!$Y$8:$Y$500),"-")</f>
        <v>0</v>
      </c>
      <c r="Y19" s="87">
        <f>IFERROR(SUMIF(データー!$G$8:$G$500,F19,データー!$Z$8:$Z$500),"-")</f>
        <v>0</v>
      </c>
      <c r="Z19" s="82">
        <f>IFERROR(SUMIF(データー!$G$8:$G$500,F19,データー!$AA$8:$AA$500),"-")</f>
        <v>0</v>
      </c>
      <c r="AA19" s="228">
        <f>IFERROR(SUMIF(データー!$G$8:$G$500,$F$9,データー!AB18:AB510),"-")</f>
        <v>0</v>
      </c>
      <c r="AB19" s="88">
        <f t="shared" si="2"/>
        <v>0</v>
      </c>
      <c r="AC19" s="88">
        <f t="shared" si="3"/>
        <v>0</v>
      </c>
      <c r="AD19" s="89">
        <f t="shared" si="4"/>
        <v>0</v>
      </c>
      <c r="AE19" s="89">
        <f t="shared" si="5"/>
        <v>0</v>
      </c>
      <c r="AF19" s="89">
        <f t="shared" si="6"/>
        <v>0</v>
      </c>
      <c r="AG19" s="322">
        <f t="shared" si="1"/>
        <v>0</v>
      </c>
      <c r="AH19" s="330" t="str">
        <f t="shared" si="7"/>
        <v>-</v>
      </c>
      <c r="AI19" s="381">
        <v>14</v>
      </c>
      <c r="AJ19" s="387"/>
    </row>
    <row r="20" spans="4:36" ht="20.100000000000001" customHeight="1" x14ac:dyDescent="0.35">
      <c r="D20" s="389" t="str">
        <f>IF(F20="","",COUNTIF(データー!$G$8:$G$500,F20))</f>
        <v/>
      </c>
      <c r="E20" s="383"/>
      <c r="F20" s="78"/>
      <c r="G20" s="73">
        <f>IFERROR(SUMIF(データー!$G$8:$G$500,F20,データー!$H$8:$H$500),"-")</f>
        <v>0</v>
      </c>
      <c r="H20" s="74">
        <f>IFERROR(SUMIF(データー!$G$8:$G$500,F20,データー!$I$8:$I$500),"-")</f>
        <v>0</v>
      </c>
      <c r="I20" s="74">
        <f>IFERROR(SUMIF(データー!$G$8:$G$500,F20,データー!$J$8:$J$500),"-")</f>
        <v>0</v>
      </c>
      <c r="J20" s="75">
        <f>IFERROR(SUMIF(データー!$G$8:$G$500,F20,データー!$K$8:$K$500),"-")</f>
        <v>0</v>
      </c>
      <c r="K20" s="75">
        <f>IFERROR(SUMIF(データー!$G$8:$G$500,F20,データー!$L$8:$L$500),"-")</f>
        <v>0</v>
      </c>
      <c r="L20" s="74">
        <f>IFERROR(SUMIF(データー!$G$8:$G$500,F20,データー!$M$8:$M$500),"-")</f>
        <v>0</v>
      </c>
      <c r="M20" s="76">
        <f>IFERROR(SUMIF(データー!$G$8:$G$500,F20,データー!$N$8:$N$500),"-")</f>
        <v>0</v>
      </c>
      <c r="N20" s="74">
        <f>IFERROR(SUMIF(データー!$G$8:$G$500,F20,データー!$O$8:$O$500),"-")</f>
        <v>0</v>
      </c>
      <c r="O20" s="74">
        <f>IFERROR(SUMIF(データー!$G$8:$G$500,F20,データー!$P$8:$P$500),"-")</f>
        <v>0</v>
      </c>
      <c r="P20" s="77">
        <f>IFERROR(SUMIF(データー!$G$8:$G$500,F20,データー!$Q$8:$Q$500),"-")</f>
        <v>0</v>
      </c>
      <c r="Q20" s="74">
        <f>IFERROR(SUMIF(データー!$G$8:$G$500,F20,データー!$R$8:$R$500),"-")</f>
        <v>0</v>
      </c>
      <c r="R20" s="74">
        <f>IFERROR(SUMIF(データー!$G$8:$G$500,F20,データー!$S$8:$S$500),"-")</f>
        <v>0</v>
      </c>
      <c r="S20" s="74">
        <f>IFERROR(SUMIF(データー!$G$8:$G$500,F20,データー!$T$8:$T$500),"-")</f>
        <v>0</v>
      </c>
      <c r="T20" s="74">
        <f>IFERROR(SUMIF(データー!$G$8:$G$500,F20,データー!$U$8:$U$500),"-")</f>
        <v>0</v>
      </c>
      <c r="U20" s="74">
        <f>IFERROR(SUMIF(データー!$G$8:$G$500,F20,データー!$V$8:$V$500),"-")</f>
        <v>0</v>
      </c>
      <c r="V20" s="74">
        <f>IFERROR(SUMIF(データー!$G$8:$G$500,F20,データー!$W$8:$W$500),"-")</f>
        <v>0</v>
      </c>
      <c r="W20" s="74">
        <f>IFERROR(SUMIF(データー!$G$8:$G$500,F20,データー!$X$8:$X$500),"-")</f>
        <v>0</v>
      </c>
      <c r="X20" s="74">
        <f>IFERROR(SUMIF(データー!$G$8:$G$500,F20,データー!$Y$8:$Y$500),"-")</f>
        <v>0</v>
      </c>
      <c r="Y20" s="78">
        <f>IFERROR(SUMIF(データー!$G$8:$G$500,F20,データー!$Z$8:$Z$500),"-")</f>
        <v>0</v>
      </c>
      <c r="Z20" s="73">
        <f>IFERROR(SUMIF(データー!$G$8:$G$500,F20,データー!$AA$8:$AA$500),"-")</f>
        <v>0</v>
      </c>
      <c r="AA20" s="317">
        <f>IFERROR(SUMIF(データー!$G$8:$G$500,$F$9,データー!AB19:AB511),"-")</f>
        <v>0</v>
      </c>
      <c r="AB20" s="79">
        <f t="shared" si="2"/>
        <v>0</v>
      </c>
      <c r="AC20" s="79">
        <f t="shared" si="3"/>
        <v>0</v>
      </c>
      <c r="AD20" s="80">
        <f t="shared" si="4"/>
        <v>0</v>
      </c>
      <c r="AE20" s="80">
        <f t="shared" si="5"/>
        <v>0</v>
      </c>
      <c r="AF20" s="80">
        <f t="shared" si="6"/>
        <v>0</v>
      </c>
      <c r="AG20" s="321">
        <f t="shared" si="1"/>
        <v>0</v>
      </c>
      <c r="AH20" s="329" t="str">
        <f t="shared" si="7"/>
        <v>-</v>
      </c>
      <c r="AI20" s="381">
        <v>13</v>
      </c>
      <c r="AJ20" s="387"/>
    </row>
    <row r="21" spans="4:36" ht="20.100000000000001" customHeight="1" x14ac:dyDescent="0.35">
      <c r="D21" s="389" t="str">
        <f>IF(F21="","",COUNTIF(データー!$G$8:$G$500,F21))</f>
        <v/>
      </c>
      <c r="E21" s="384"/>
      <c r="F21" s="81"/>
      <c r="G21" s="82">
        <f>IFERROR(SUMIF(データー!$G$8:$G$500,F21,データー!$H$8:$H$500),"-")</f>
        <v>0</v>
      </c>
      <c r="H21" s="83">
        <f>IFERROR(SUMIF(データー!$G$8:$G$500,F21,データー!$I$8:$I$500),"-")</f>
        <v>0</v>
      </c>
      <c r="I21" s="83">
        <f>IFERROR(SUMIF(データー!$G$8:$G$500,F21,データー!$J$8:$J$500),"-")</f>
        <v>0</v>
      </c>
      <c r="J21" s="84">
        <f>IFERROR(SUMIF(データー!$G$8:$G$500,F21,データー!$K$8:$K$500),"-")</f>
        <v>0</v>
      </c>
      <c r="K21" s="84">
        <f>IFERROR(SUMIF(データー!$G$8:$G$500,F21,データー!$L$8:$L$500),"-")</f>
        <v>0</v>
      </c>
      <c r="L21" s="83">
        <f>IFERROR(SUMIF(データー!$G$8:$G$500,F21,データー!$M$8:$M$500),"-")</f>
        <v>0</v>
      </c>
      <c r="M21" s="85">
        <f>IFERROR(SUMIF(データー!$G$8:$G$500,F21,データー!$N$8:$N$500),"-")</f>
        <v>0</v>
      </c>
      <c r="N21" s="83">
        <f>IFERROR(SUMIF(データー!$G$8:$G$500,F21,データー!$O$8:$O$500),"-")</f>
        <v>0</v>
      </c>
      <c r="O21" s="83">
        <f>IFERROR(SUMIF(データー!$G$8:$G$500,F21,データー!$P$8:$P$500),"-")</f>
        <v>0</v>
      </c>
      <c r="P21" s="86">
        <f>IFERROR(SUMIF(データー!$G$8:$G$500,F21,データー!$Q$8:$Q$500),"-")</f>
        <v>0</v>
      </c>
      <c r="Q21" s="83">
        <f>IFERROR(SUMIF(データー!$G$8:$G$500,F21,データー!$R$8:$R$500),"-")</f>
        <v>0</v>
      </c>
      <c r="R21" s="83">
        <f>IFERROR(SUMIF(データー!$G$8:$G$500,F21,データー!$S$8:$S$500),"-")</f>
        <v>0</v>
      </c>
      <c r="S21" s="83">
        <f>IFERROR(SUMIF(データー!$G$8:$G$500,F21,データー!$T$8:$T$500),"-")</f>
        <v>0</v>
      </c>
      <c r="T21" s="83">
        <f>IFERROR(SUMIF(データー!$G$8:$G$500,F21,データー!$U$8:$U$500),"-")</f>
        <v>0</v>
      </c>
      <c r="U21" s="83">
        <f>IFERROR(SUMIF(データー!$G$8:$G$500,F21,データー!$V$8:$V$500),"-")</f>
        <v>0</v>
      </c>
      <c r="V21" s="83">
        <f>IFERROR(SUMIF(データー!$G$8:$G$500,F21,データー!$W$8:$W$500),"-")</f>
        <v>0</v>
      </c>
      <c r="W21" s="83">
        <f>IFERROR(SUMIF(データー!$G$8:$G$500,F21,データー!$X$8:$X$500),"-")</f>
        <v>0</v>
      </c>
      <c r="X21" s="83">
        <f>IFERROR(SUMIF(データー!$G$8:$G$500,F21,データー!$Y$8:$Y$500),"-")</f>
        <v>0</v>
      </c>
      <c r="Y21" s="87">
        <f>IFERROR(SUMIF(データー!$G$8:$G$500,F21,データー!$Z$8:$Z$500),"-")</f>
        <v>0</v>
      </c>
      <c r="Z21" s="82">
        <f>IFERROR(SUMIF(データー!$G$8:$G$500,F21,データー!$AA$8:$AA$500),"-")</f>
        <v>0</v>
      </c>
      <c r="AA21" s="228">
        <f>IFERROR(SUMIF(データー!$G$8:$G$500,$F$9,データー!AB20:AB512),"-")</f>
        <v>0</v>
      </c>
      <c r="AB21" s="88">
        <f t="shared" si="2"/>
        <v>0</v>
      </c>
      <c r="AC21" s="88">
        <f t="shared" si="3"/>
        <v>0</v>
      </c>
      <c r="AD21" s="89">
        <f t="shared" si="4"/>
        <v>0</v>
      </c>
      <c r="AE21" s="89">
        <f t="shared" si="5"/>
        <v>0</v>
      </c>
      <c r="AF21" s="89">
        <f t="shared" si="6"/>
        <v>0</v>
      </c>
      <c r="AG21" s="322">
        <f t="shared" si="1"/>
        <v>0</v>
      </c>
      <c r="AH21" s="330" t="str">
        <f t="shared" si="7"/>
        <v>-</v>
      </c>
      <c r="AI21" s="381">
        <v>12</v>
      </c>
      <c r="AJ21" s="387"/>
    </row>
    <row r="22" spans="4:36" ht="20.100000000000001" customHeight="1" x14ac:dyDescent="0.35">
      <c r="D22" s="389" t="str">
        <f>IF(F22="","",COUNTIF(データー!$G$8:$G$500,F22))</f>
        <v/>
      </c>
      <c r="E22" s="383"/>
      <c r="F22" s="78"/>
      <c r="G22" s="73">
        <f>IFERROR(SUMIF(データー!$G$8:$G$500,F22,データー!$H$8:$H$500),"-")</f>
        <v>0</v>
      </c>
      <c r="H22" s="74">
        <f>IFERROR(SUMIF(データー!$G$8:$G$500,F22,データー!$I$8:$I$500),"-")</f>
        <v>0</v>
      </c>
      <c r="I22" s="74">
        <f>IFERROR(SUMIF(データー!$G$8:$G$500,F22,データー!$J$8:$J$500),"-")</f>
        <v>0</v>
      </c>
      <c r="J22" s="75">
        <f>IFERROR(SUMIF(データー!$G$8:$G$500,F22,データー!$K$8:$K$500),"-")</f>
        <v>0</v>
      </c>
      <c r="K22" s="75">
        <f>IFERROR(SUMIF(データー!$G$8:$G$500,F22,データー!$L$8:$L$500),"-")</f>
        <v>0</v>
      </c>
      <c r="L22" s="74">
        <f>IFERROR(SUMIF(データー!$G$8:$G$500,F22,データー!$M$8:$M$500),"-")</f>
        <v>0</v>
      </c>
      <c r="M22" s="76">
        <f>IFERROR(SUMIF(データー!$G$8:$G$500,F22,データー!$N$8:$N$500),"-")</f>
        <v>0</v>
      </c>
      <c r="N22" s="74">
        <f>IFERROR(SUMIF(データー!$G$8:$G$500,F22,データー!$O$8:$O$500),"-")</f>
        <v>0</v>
      </c>
      <c r="O22" s="74">
        <f>IFERROR(SUMIF(データー!$G$8:$G$500,F22,データー!$P$8:$P$500),"-")</f>
        <v>0</v>
      </c>
      <c r="P22" s="77">
        <f>IFERROR(SUMIF(データー!$G$8:$G$500,F22,データー!$Q$8:$Q$500),"-")</f>
        <v>0</v>
      </c>
      <c r="Q22" s="74">
        <f>IFERROR(SUMIF(データー!$G$8:$G$500,F22,データー!$R$8:$R$500),"-")</f>
        <v>0</v>
      </c>
      <c r="R22" s="74">
        <f>IFERROR(SUMIF(データー!$G$8:$G$500,F22,データー!$S$8:$S$500),"-")</f>
        <v>0</v>
      </c>
      <c r="S22" s="74">
        <f>IFERROR(SUMIF(データー!$G$8:$G$500,F22,データー!$T$8:$T$500),"-")</f>
        <v>0</v>
      </c>
      <c r="T22" s="74">
        <f>IFERROR(SUMIF(データー!$G$8:$G$500,F22,データー!$U$8:$U$500),"-")</f>
        <v>0</v>
      </c>
      <c r="U22" s="74">
        <f>IFERROR(SUMIF(データー!$G$8:$G$500,F22,データー!$V$8:$V$500),"-")</f>
        <v>0</v>
      </c>
      <c r="V22" s="74">
        <f>IFERROR(SUMIF(データー!$G$8:$G$500,F22,データー!$W$8:$W$500),"-")</f>
        <v>0</v>
      </c>
      <c r="W22" s="74">
        <f>IFERROR(SUMIF(データー!$G$8:$G$500,F22,データー!$X$8:$X$500),"-")</f>
        <v>0</v>
      </c>
      <c r="X22" s="74">
        <f>IFERROR(SUMIF(データー!$G$8:$G$500,F22,データー!$Y$8:$Y$500),"-")</f>
        <v>0</v>
      </c>
      <c r="Y22" s="78">
        <f>IFERROR(SUMIF(データー!$G$8:$G$500,F22,データー!$Z$8:$Z$500),"-")</f>
        <v>0</v>
      </c>
      <c r="Z22" s="73">
        <f>IFERROR(SUMIF(データー!$G$8:$G$500,F22,データー!$AA$8:$AA$500),"-")</f>
        <v>0</v>
      </c>
      <c r="AA22" s="317">
        <f>IFERROR(SUMIF(データー!$G$8:$G$500,$F$9,データー!AB21:AB513),"-")</f>
        <v>0</v>
      </c>
      <c r="AB22" s="79">
        <f t="shared" si="2"/>
        <v>0</v>
      </c>
      <c r="AC22" s="79">
        <f t="shared" si="3"/>
        <v>0</v>
      </c>
      <c r="AD22" s="80">
        <f t="shared" si="4"/>
        <v>0</v>
      </c>
      <c r="AE22" s="80">
        <f t="shared" si="5"/>
        <v>0</v>
      </c>
      <c r="AF22" s="80">
        <f t="shared" si="6"/>
        <v>0</v>
      </c>
      <c r="AG22" s="321">
        <f t="shared" si="1"/>
        <v>0</v>
      </c>
      <c r="AH22" s="329" t="str">
        <f t="shared" si="7"/>
        <v>-</v>
      </c>
      <c r="AI22" s="381">
        <v>11</v>
      </c>
      <c r="AJ22" s="387"/>
    </row>
    <row r="23" spans="4:36" ht="20.100000000000001" customHeight="1" x14ac:dyDescent="0.35">
      <c r="D23" s="389" t="str">
        <f>IF(F23="","",COUNTIF(データー!$G$8:$G$500,F23))</f>
        <v/>
      </c>
      <c r="E23" s="384"/>
      <c r="F23" s="81"/>
      <c r="G23" s="82">
        <f>IFERROR(SUMIF(データー!$G$8:$G$500,F23,データー!$H$8:$H$500),"-")</f>
        <v>0</v>
      </c>
      <c r="H23" s="83">
        <f>IFERROR(SUMIF(データー!$G$8:$G$500,F23,データー!$I$8:$I$500),"-")</f>
        <v>0</v>
      </c>
      <c r="I23" s="83">
        <f>IFERROR(SUMIF(データー!$G$8:$G$500,F23,データー!$J$8:$J$500),"-")</f>
        <v>0</v>
      </c>
      <c r="J23" s="84">
        <f>IFERROR(SUMIF(データー!$G$8:$G$500,F23,データー!$K$8:$K$500),"-")</f>
        <v>0</v>
      </c>
      <c r="K23" s="84">
        <f>IFERROR(SUMIF(データー!$G$8:$G$500,F23,データー!$L$8:$L$500),"-")</f>
        <v>0</v>
      </c>
      <c r="L23" s="83">
        <f>IFERROR(SUMIF(データー!$G$8:$G$500,F23,データー!$M$8:$M$500),"-")</f>
        <v>0</v>
      </c>
      <c r="M23" s="85">
        <f>IFERROR(SUMIF(データー!$G$8:$G$500,F23,データー!$N$8:$N$500),"-")</f>
        <v>0</v>
      </c>
      <c r="N23" s="83">
        <f>IFERROR(SUMIF(データー!$G$8:$G$500,F23,データー!$O$8:$O$500),"-")</f>
        <v>0</v>
      </c>
      <c r="O23" s="83">
        <f>IFERROR(SUMIF(データー!$G$8:$G$500,F23,データー!$P$8:$P$500),"-")</f>
        <v>0</v>
      </c>
      <c r="P23" s="86">
        <f>IFERROR(SUMIF(データー!$G$8:$G$500,F23,データー!$Q$8:$Q$500),"-")</f>
        <v>0</v>
      </c>
      <c r="Q23" s="83">
        <f>IFERROR(SUMIF(データー!$G$8:$G$500,F23,データー!$R$8:$R$500),"-")</f>
        <v>0</v>
      </c>
      <c r="R23" s="83">
        <f>IFERROR(SUMIF(データー!$G$8:$G$500,F23,データー!$S$8:$S$500),"-")</f>
        <v>0</v>
      </c>
      <c r="S23" s="83">
        <f>IFERROR(SUMIF(データー!$G$8:$G$500,F23,データー!$T$8:$T$500),"-")</f>
        <v>0</v>
      </c>
      <c r="T23" s="83">
        <f>IFERROR(SUMIF(データー!$G$8:$G$500,F23,データー!$U$8:$U$500),"-")</f>
        <v>0</v>
      </c>
      <c r="U23" s="83">
        <f>IFERROR(SUMIF(データー!$G$8:$G$500,F23,データー!$V$8:$V$500),"-")</f>
        <v>0</v>
      </c>
      <c r="V23" s="83">
        <f>IFERROR(SUMIF(データー!$G$8:$G$500,F23,データー!$W$8:$W$500),"-")</f>
        <v>0</v>
      </c>
      <c r="W23" s="83">
        <f>IFERROR(SUMIF(データー!$G$8:$G$500,F23,データー!$X$8:$X$500),"-")</f>
        <v>0</v>
      </c>
      <c r="X23" s="83">
        <f>IFERROR(SUMIF(データー!$G$8:$G$500,F23,データー!$Y$8:$Y$500),"-")</f>
        <v>0</v>
      </c>
      <c r="Y23" s="87">
        <f>IFERROR(SUMIF(データー!$G$8:$G$500,F23,データー!$Z$8:$Z$500),"-")</f>
        <v>0</v>
      </c>
      <c r="Z23" s="82">
        <f>IFERROR(SUMIF(データー!$G$8:$G$500,F23,データー!$AA$8:$AA$500),"-")</f>
        <v>0</v>
      </c>
      <c r="AA23" s="228">
        <f>IFERROR(SUMIF(データー!$G$8:$G$500,$F$9,データー!AB22:AB514),"-")</f>
        <v>0</v>
      </c>
      <c r="AB23" s="88">
        <f t="shared" si="2"/>
        <v>0</v>
      </c>
      <c r="AC23" s="88">
        <f t="shared" si="3"/>
        <v>0</v>
      </c>
      <c r="AD23" s="89">
        <f t="shared" si="4"/>
        <v>0</v>
      </c>
      <c r="AE23" s="89">
        <f t="shared" si="5"/>
        <v>0</v>
      </c>
      <c r="AF23" s="89">
        <f t="shared" si="6"/>
        <v>0</v>
      </c>
      <c r="AG23" s="322">
        <f t="shared" si="1"/>
        <v>0</v>
      </c>
      <c r="AH23" s="330" t="str">
        <f t="shared" si="7"/>
        <v>-</v>
      </c>
      <c r="AI23" s="381">
        <v>10</v>
      </c>
      <c r="AJ23" s="387"/>
    </row>
    <row r="24" spans="4:36" ht="20.100000000000001" customHeight="1" x14ac:dyDescent="0.35">
      <c r="D24" s="389" t="str">
        <f>IF(F24="","",COUNTIF(データー!$G$8:$G$500,F24))</f>
        <v/>
      </c>
      <c r="E24" s="383"/>
      <c r="F24" s="78"/>
      <c r="G24" s="73">
        <f>IFERROR(SUMIF(データー!$G$8:$G$500,F24,データー!$H$8:$H$500),"-")</f>
        <v>0</v>
      </c>
      <c r="H24" s="74">
        <f>IFERROR(SUMIF(データー!$G$8:$G$500,F24,データー!$I$8:$I$500),"-")</f>
        <v>0</v>
      </c>
      <c r="I24" s="74">
        <f>IFERROR(SUMIF(データー!$G$8:$G$500,F24,データー!$J$8:$J$500),"-")</f>
        <v>0</v>
      </c>
      <c r="J24" s="75">
        <f>IFERROR(SUMIF(データー!$G$8:$G$500,F24,データー!$K$8:$K$500),"-")</f>
        <v>0</v>
      </c>
      <c r="K24" s="75">
        <f>IFERROR(SUMIF(データー!$G$8:$G$500,F24,データー!$L$8:$L$500),"-")</f>
        <v>0</v>
      </c>
      <c r="L24" s="74">
        <f>IFERROR(SUMIF(データー!$G$8:$G$500,F24,データー!$M$8:$M$500),"-")</f>
        <v>0</v>
      </c>
      <c r="M24" s="76">
        <f>IFERROR(SUMIF(データー!$G$8:$G$500,F24,データー!$N$8:$N$500),"-")</f>
        <v>0</v>
      </c>
      <c r="N24" s="74">
        <f>IFERROR(SUMIF(データー!$G$8:$G$500,F24,データー!$O$8:$O$500),"-")</f>
        <v>0</v>
      </c>
      <c r="O24" s="74">
        <f>IFERROR(SUMIF(データー!$G$8:$G$500,F24,データー!$P$8:$P$500),"-")</f>
        <v>0</v>
      </c>
      <c r="P24" s="77">
        <f>IFERROR(SUMIF(データー!$G$8:$G$500,F24,データー!$Q$8:$Q$500),"-")</f>
        <v>0</v>
      </c>
      <c r="Q24" s="74">
        <f>IFERROR(SUMIF(データー!$G$8:$G$500,F24,データー!$R$8:$R$500),"-")</f>
        <v>0</v>
      </c>
      <c r="R24" s="74">
        <f>IFERROR(SUMIF(データー!$G$8:$G$500,F24,データー!$S$8:$S$500),"-")</f>
        <v>0</v>
      </c>
      <c r="S24" s="74">
        <f>IFERROR(SUMIF(データー!$G$8:$G$500,F24,データー!$T$8:$T$500),"-")</f>
        <v>0</v>
      </c>
      <c r="T24" s="74">
        <f>IFERROR(SUMIF(データー!$G$8:$G$500,F24,データー!$U$8:$U$500),"-")</f>
        <v>0</v>
      </c>
      <c r="U24" s="74">
        <f>IFERROR(SUMIF(データー!$G$8:$G$500,F24,データー!$V$8:$V$500),"-")</f>
        <v>0</v>
      </c>
      <c r="V24" s="74">
        <f>IFERROR(SUMIF(データー!$G$8:$G$500,F24,データー!$W$8:$W$500),"-")</f>
        <v>0</v>
      </c>
      <c r="W24" s="74">
        <f>IFERROR(SUMIF(データー!$G$8:$G$500,F24,データー!$X$8:$X$500),"-")</f>
        <v>0</v>
      </c>
      <c r="X24" s="74">
        <f>IFERROR(SUMIF(データー!$G$8:$G$500,F24,データー!$Y$8:$Y$500),"-")</f>
        <v>0</v>
      </c>
      <c r="Y24" s="78">
        <f>IFERROR(SUMIF(データー!$G$8:$G$500,F24,データー!$Z$8:$Z$500),"-")</f>
        <v>0</v>
      </c>
      <c r="Z24" s="73">
        <f>IFERROR(SUMIF(データー!$G$8:$G$500,F24,データー!$AA$8:$AA$500),"-")</f>
        <v>0</v>
      </c>
      <c r="AA24" s="317">
        <f>IFERROR(SUMIF(データー!$G$8:$G$500,$F$9,データー!AB23:AB515),"-")</f>
        <v>0</v>
      </c>
      <c r="AB24" s="79">
        <f t="shared" si="2"/>
        <v>0</v>
      </c>
      <c r="AC24" s="79">
        <f t="shared" si="3"/>
        <v>0</v>
      </c>
      <c r="AD24" s="80">
        <f t="shared" si="4"/>
        <v>0</v>
      </c>
      <c r="AE24" s="80">
        <f t="shared" si="5"/>
        <v>0</v>
      </c>
      <c r="AF24" s="80">
        <f t="shared" si="6"/>
        <v>0</v>
      </c>
      <c r="AG24" s="321">
        <f t="shared" si="1"/>
        <v>0</v>
      </c>
      <c r="AH24" s="329" t="str">
        <f t="shared" si="7"/>
        <v>-</v>
      </c>
      <c r="AI24" s="381">
        <v>9</v>
      </c>
      <c r="AJ24" s="387"/>
    </row>
    <row r="25" spans="4:36" ht="20.100000000000001" customHeight="1" x14ac:dyDescent="0.35">
      <c r="D25" s="389" t="str">
        <f>IF(F25="","",COUNTIF(データー!$G$8:$G$500,F25))</f>
        <v/>
      </c>
      <c r="E25" s="384"/>
      <c r="F25" s="81"/>
      <c r="G25" s="82">
        <f>IFERROR(SUMIF(データー!$G$8:$G$500,F25,データー!$H$8:$H$500),"-")</f>
        <v>0</v>
      </c>
      <c r="H25" s="83">
        <f>IFERROR(SUMIF(データー!$G$8:$G$500,F25,データー!$I$8:$I$500),"-")</f>
        <v>0</v>
      </c>
      <c r="I25" s="83">
        <f>IFERROR(SUMIF(データー!$G$8:$G$500,F25,データー!$J$8:$J$500),"-")</f>
        <v>0</v>
      </c>
      <c r="J25" s="84">
        <f>IFERROR(SUMIF(データー!$G$8:$G$500,F25,データー!$K$8:$K$500),"-")</f>
        <v>0</v>
      </c>
      <c r="K25" s="84">
        <f>IFERROR(SUMIF(データー!$G$8:$G$500,F25,データー!$L$8:$L$500),"-")</f>
        <v>0</v>
      </c>
      <c r="L25" s="83">
        <f>IFERROR(SUMIF(データー!$G$8:$G$500,F25,データー!$M$8:$M$500),"-")</f>
        <v>0</v>
      </c>
      <c r="M25" s="85">
        <f>IFERROR(SUMIF(データー!$G$8:$G$500,F25,データー!$N$8:$N$500),"-")</f>
        <v>0</v>
      </c>
      <c r="N25" s="83">
        <f>IFERROR(SUMIF(データー!$G$8:$G$500,F25,データー!$O$8:$O$500),"-")</f>
        <v>0</v>
      </c>
      <c r="O25" s="83">
        <f>IFERROR(SUMIF(データー!$G$8:$G$500,F25,データー!$P$8:$P$500),"-")</f>
        <v>0</v>
      </c>
      <c r="P25" s="86">
        <f>IFERROR(SUMIF(データー!$G$8:$G$500,F25,データー!$Q$8:$Q$500),"-")</f>
        <v>0</v>
      </c>
      <c r="Q25" s="83">
        <f>IFERROR(SUMIF(データー!$G$8:$G$500,F25,データー!$R$8:$R$500),"-")</f>
        <v>0</v>
      </c>
      <c r="R25" s="83">
        <f>IFERROR(SUMIF(データー!$G$8:$G$500,F25,データー!$S$8:$S$500),"-")</f>
        <v>0</v>
      </c>
      <c r="S25" s="83">
        <f>IFERROR(SUMIF(データー!$G$8:$G$500,F25,データー!$T$8:$T$500),"-")</f>
        <v>0</v>
      </c>
      <c r="T25" s="83">
        <f>IFERROR(SUMIF(データー!$G$8:$G$500,F25,データー!$U$8:$U$500),"-")</f>
        <v>0</v>
      </c>
      <c r="U25" s="83">
        <f>IFERROR(SUMIF(データー!$G$8:$G$500,F25,データー!$V$8:$V$500),"-")</f>
        <v>0</v>
      </c>
      <c r="V25" s="83">
        <f>IFERROR(SUMIF(データー!$G$8:$G$500,F25,データー!$W$8:$W$500),"-")</f>
        <v>0</v>
      </c>
      <c r="W25" s="83">
        <f>IFERROR(SUMIF(データー!$G$8:$G$500,F25,データー!$X$8:$X$500),"-")</f>
        <v>0</v>
      </c>
      <c r="X25" s="83">
        <f>IFERROR(SUMIF(データー!$G$8:$G$500,F25,データー!$Y$8:$Y$500),"-")</f>
        <v>0</v>
      </c>
      <c r="Y25" s="87">
        <f>IFERROR(SUMIF(データー!$G$8:$G$500,F25,データー!$Z$8:$Z$500),"-")</f>
        <v>0</v>
      </c>
      <c r="Z25" s="82">
        <f>IFERROR(SUMIF(データー!$G$8:$G$500,F25,データー!$AA$8:$AA$500),"-")</f>
        <v>0</v>
      </c>
      <c r="AA25" s="228">
        <f>IFERROR(SUMIF(データー!$G$8:$G$500,$F$9,データー!AB24:AB516),"-")</f>
        <v>0</v>
      </c>
      <c r="AB25" s="88">
        <f t="shared" si="2"/>
        <v>0</v>
      </c>
      <c r="AC25" s="88">
        <f t="shared" si="3"/>
        <v>0</v>
      </c>
      <c r="AD25" s="89">
        <f t="shared" si="4"/>
        <v>0</v>
      </c>
      <c r="AE25" s="89">
        <f t="shared" si="5"/>
        <v>0</v>
      </c>
      <c r="AF25" s="89">
        <f t="shared" si="6"/>
        <v>0</v>
      </c>
      <c r="AG25" s="322">
        <f t="shared" si="1"/>
        <v>0</v>
      </c>
      <c r="AH25" s="330" t="str">
        <f t="shared" si="7"/>
        <v>-</v>
      </c>
      <c r="AI25" s="381">
        <v>8</v>
      </c>
      <c r="AJ25" s="387"/>
    </row>
    <row r="26" spans="4:36" ht="20.100000000000001" customHeight="1" x14ac:dyDescent="0.35">
      <c r="D26" s="389" t="str">
        <f>IF(F26="","",COUNTIF(データー!$G$8:$G$500,F26))</f>
        <v/>
      </c>
      <c r="E26" s="383"/>
      <c r="F26" s="72"/>
      <c r="G26" s="73">
        <f>IFERROR(SUMIF(データー!$G$8:$G$500,F26,データー!$H$8:$H$500),"-")</f>
        <v>0</v>
      </c>
      <c r="H26" s="74">
        <f>IFERROR(SUMIF(データー!$G$8:$G$500,F26,データー!$I$8:$I$500),"-")</f>
        <v>0</v>
      </c>
      <c r="I26" s="74">
        <f>IFERROR(SUMIF(データー!$G$8:$G$500,F26,データー!$J$8:$J$500),"-")</f>
        <v>0</v>
      </c>
      <c r="J26" s="75">
        <f>IFERROR(SUMIF(データー!$G$8:$G$500,F26,データー!$K$8:$K$500),"-")</f>
        <v>0</v>
      </c>
      <c r="K26" s="75">
        <f>IFERROR(SUMIF(データー!$G$8:$G$500,F26,データー!$L$8:$L$500),"-")</f>
        <v>0</v>
      </c>
      <c r="L26" s="74">
        <f>IFERROR(SUMIF(データー!$G$8:$G$500,F26,データー!$M$8:$M$500),"-")</f>
        <v>0</v>
      </c>
      <c r="M26" s="76">
        <f>IFERROR(SUMIF(データー!$G$8:$G$500,F26,データー!$N$8:$N$500),"-")</f>
        <v>0</v>
      </c>
      <c r="N26" s="74">
        <f>IFERROR(SUMIF(データー!$G$8:$G$500,F26,データー!$O$8:$O$500),"-")</f>
        <v>0</v>
      </c>
      <c r="O26" s="74">
        <f>IFERROR(SUMIF(データー!$G$8:$G$500,F26,データー!$P$8:$P$500),"-")</f>
        <v>0</v>
      </c>
      <c r="P26" s="77">
        <f>IFERROR(SUMIF(データー!$G$8:$G$500,F26,データー!$Q$8:$Q$500),"-")</f>
        <v>0</v>
      </c>
      <c r="Q26" s="74">
        <f>IFERROR(SUMIF(データー!$G$8:$G$500,F26,データー!$R$8:$R$500),"-")</f>
        <v>0</v>
      </c>
      <c r="R26" s="74">
        <f>IFERROR(SUMIF(データー!$G$8:$G$500,F26,データー!$S$8:$S$500),"-")</f>
        <v>0</v>
      </c>
      <c r="S26" s="74">
        <f>IFERROR(SUMIF(データー!$G$8:$G$500,F26,データー!$T$8:$T$500),"-")</f>
        <v>0</v>
      </c>
      <c r="T26" s="74">
        <f>IFERROR(SUMIF(データー!$G$8:$G$500,F26,データー!$U$8:$U$500),"-")</f>
        <v>0</v>
      </c>
      <c r="U26" s="74">
        <f>IFERROR(SUMIF(データー!$G$8:$G$500,F26,データー!$V$8:$V$500),"-")</f>
        <v>0</v>
      </c>
      <c r="V26" s="74">
        <f>IFERROR(SUMIF(データー!$G$8:$G$500,F26,データー!$W$8:$W$500),"-")</f>
        <v>0</v>
      </c>
      <c r="W26" s="74">
        <f>IFERROR(SUMIF(データー!$G$8:$G$500,F26,データー!$X$8:$X$500),"-")</f>
        <v>0</v>
      </c>
      <c r="X26" s="74">
        <f>IFERROR(SUMIF(データー!$G$8:$G$500,F26,データー!$Y$8:$Y$500),"-")</f>
        <v>0</v>
      </c>
      <c r="Y26" s="78">
        <f>IFERROR(SUMIF(データー!$G$8:$G$500,F26,データー!$Z$8:$Z$500),"-")</f>
        <v>0</v>
      </c>
      <c r="Z26" s="73">
        <f>IFERROR(SUMIF(データー!$G$8:$G$500,F26,データー!$AA$8:$AA$500),"-")</f>
        <v>0</v>
      </c>
      <c r="AA26" s="317">
        <f>IFERROR(SUMIF(データー!$G$8:$G$500,$F$9,データー!AB25:AB517),"-")</f>
        <v>0</v>
      </c>
      <c r="AB26" s="79">
        <f t="shared" si="2"/>
        <v>0</v>
      </c>
      <c r="AC26" s="79">
        <f t="shared" si="3"/>
        <v>0</v>
      </c>
      <c r="AD26" s="80">
        <f t="shared" si="4"/>
        <v>0</v>
      </c>
      <c r="AE26" s="80">
        <f t="shared" si="5"/>
        <v>0</v>
      </c>
      <c r="AF26" s="80">
        <f t="shared" si="6"/>
        <v>0</v>
      </c>
      <c r="AG26" s="321">
        <f t="shared" si="1"/>
        <v>0</v>
      </c>
      <c r="AH26" s="329" t="str">
        <f t="shared" si="7"/>
        <v>-</v>
      </c>
      <c r="AI26" s="381">
        <v>7</v>
      </c>
      <c r="AJ26" s="387"/>
    </row>
    <row r="27" spans="4:36" ht="20.100000000000001" customHeight="1" x14ac:dyDescent="0.35">
      <c r="D27" s="389" t="str">
        <f>IF(F27="","",COUNTIF(データー!$G$8:$G$500,F27))</f>
        <v/>
      </c>
      <c r="E27" s="384"/>
      <c r="F27" s="87"/>
      <c r="G27" s="82">
        <f>IFERROR(SUMIF(データー!$G$8:$G$500,F27,データー!$H$8:$H$500),"-")</f>
        <v>0</v>
      </c>
      <c r="H27" s="83">
        <f>IFERROR(SUMIF(データー!$G$8:$G$500,F27,データー!$I$8:$I$500),"-")</f>
        <v>0</v>
      </c>
      <c r="I27" s="83">
        <f>IFERROR(SUMIF(データー!$G$8:$G$500,F27,データー!$J$8:$J$500),"-")</f>
        <v>0</v>
      </c>
      <c r="J27" s="84">
        <f>IFERROR(SUMIF(データー!$G$8:$G$500,F27,データー!$K$8:$K$500),"-")</f>
        <v>0</v>
      </c>
      <c r="K27" s="84">
        <f>IFERROR(SUMIF(データー!$G$8:$G$500,F27,データー!$L$8:$L$500),"-")</f>
        <v>0</v>
      </c>
      <c r="L27" s="83">
        <f>IFERROR(SUMIF(データー!$G$8:$G$500,F27,データー!$M$8:$M$500),"-")</f>
        <v>0</v>
      </c>
      <c r="M27" s="85">
        <f>IFERROR(SUMIF(データー!$G$8:$G$500,F27,データー!$N$8:$N$500),"-")</f>
        <v>0</v>
      </c>
      <c r="N27" s="83">
        <f>IFERROR(SUMIF(データー!$G$8:$G$500,F27,データー!$O$8:$O$500),"-")</f>
        <v>0</v>
      </c>
      <c r="O27" s="83">
        <f>IFERROR(SUMIF(データー!$G$8:$G$500,F27,データー!$P$8:$P$500),"-")</f>
        <v>0</v>
      </c>
      <c r="P27" s="86">
        <f>IFERROR(SUMIF(データー!$G$8:$G$500,F27,データー!$Q$8:$Q$500),"-")</f>
        <v>0</v>
      </c>
      <c r="Q27" s="83">
        <f>IFERROR(SUMIF(データー!$G$8:$G$500,F27,データー!$R$8:$R$500),"-")</f>
        <v>0</v>
      </c>
      <c r="R27" s="83">
        <f>IFERROR(SUMIF(データー!$G$8:$G$500,F27,データー!$S$8:$S$500),"-")</f>
        <v>0</v>
      </c>
      <c r="S27" s="83">
        <f>IFERROR(SUMIF(データー!$G$8:$G$500,F27,データー!$T$8:$T$500),"-")</f>
        <v>0</v>
      </c>
      <c r="T27" s="83">
        <f>IFERROR(SUMIF(データー!$G$8:$G$500,F27,データー!$U$8:$U$500),"-")</f>
        <v>0</v>
      </c>
      <c r="U27" s="83">
        <f>IFERROR(SUMIF(データー!$G$8:$G$500,F27,データー!$V$8:$V$500),"-")</f>
        <v>0</v>
      </c>
      <c r="V27" s="83">
        <f>IFERROR(SUMIF(データー!$G$8:$G$500,F27,データー!$W$8:$W$500),"-")</f>
        <v>0</v>
      </c>
      <c r="W27" s="83">
        <f>IFERROR(SUMIF(データー!$G$8:$G$500,F27,データー!$X$8:$X$500),"-")</f>
        <v>0</v>
      </c>
      <c r="X27" s="83">
        <f>IFERROR(SUMIF(データー!$G$8:$G$500,F27,データー!$Y$8:$Y$500),"-")</f>
        <v>0</v>
      </c>
      <c r="Y27" s="87">
        <f>IFERROR(SUMIF(データー!$G$8:$G$500,F27,データー!$Z$8:$Z$500),"-")</f>
        <v>0</v>
      </c>
      <c r="Z27" s="82">
        <f>IFERROR(SUMIF(データー!$G$8:$G$500,F27,データー!$AA$8:$AA$500),"-")</f>
        <v>0</v>
      </c>
      <c r="AA27" s="228">
        <f>IFERROR(SUMIF(データー!$G$8:$G$500,$F$9,データー!AB26:AB518),"-")</f>
        <v>0</v>
      </c>
      <c r="AB27" s="88">
        <f t="shared" si="2"/>
        <v>0</v>
      </c>
      <c r="AC27" s="88">
        <f t="shared" si="3"/>
        <v>0</v>
      </c>
      <c r="AD27" s="89">
        <f t="shared" si="4"/>
        <v>0</v>
      </c>
      <c r="AE27" s="89">
        <f t="shared" si="5"/>
        <v>0</v>
      </c>
      <c r="AF27" s="89">
        <f t="shared" si="6"/>
        <v>0</v>
      </c>
      <c r="AG27" s="322">
        <f t="shared" si="1"/>
        <v>0</v>
      </c>
      <c r="AH27" s="330" t="str">
        <f t="shared" si="7"/>
        <v>-</v>
      </c>
      <c r="AI27" s="381">
        <v>6</v>
      </c>
      <c r="AJ27" s="387"/>
    </row>
    <row r="28" spans="4:36" ht="20.100000000000001" customHeight="1" x14ac:dyDescent="0.35">
      <c r="D28" s="389" t="str">
        <f>IF(F28="","",COUNTIF(データー!$G$8:$G$500,F28))</f>
        <v/>
      </c>
      <c r="E28" s="383"/>
      <c r="F28" s="78"/>
      <c r="G28" s="73">
        <f>IFERROR(SUMIF(データー!$G$8:$G$500,F28,データー!$H$8:$H$500),"-")</f>
        <v>0</v>
      </c>
      <c r="H28" s="74">
        <f>IFERROR(SUMIF(データー!$G$8:$G$500,F28,データー!$I$8:$I$500),"-")</f>
        <v>0</v>
      </c>
      <c r="I28" s="74">
        <f>IFERROR(SUMIF(データー!$G$8:$G$500,F28,データー!$J$8:$J$500),"-")</f>
        <v>0</v>
      </c>
      <c r="J28" s="75">
        <f>IFERROR(SUMIF(データー!$G$8:$G$500,F28,データー!$K$8:$K$500),"-")</f>
        <v>0</v>
      </c>
      <c r="K28" s="75">
        <f>IFERROR(SUMIF(データー!$G$8:$G$500,F28,データー!$L$8:$L$500),"-")</f>
        <v>0</v>
      </c>
      <c r="L28" s="74">
        <f>IFERROR(SUMIF(データー!$G$8:$G$500,F28,データー!$M$8:$M$500),"-")</f>
        <v>0</v>
      </c>
      <c r="M28" s="76">
        <f>IFERROR(SUMIF(データー!$G$8:$G$500,F28,データー!$N$8:$N$500),"-")</f>
        <v>0</v>
      </c>
      <c r="N28" s="74">
        <f>IFERROR(SUMIF(データー!$G$8:$G$500,F28,データー!$O$8:$O$500),"-")</f>
        <v>0</v>
      </c>
      <c r="O28" s="74">
        <f>IFERROR(SUMIF(データー!$G$8:$G$500,F28,データー!$P$8:$P$500),"-")</f>
        <v>0</v>
      </c>
      <c r="P28" s="77">
        <f>IFERROR(SUMIF(データー!$G$8:$G$500,F28,データー!$Q$8:$Q$500),"-")</f>
        <v>0</v>
      </c>
      <c r="Q28" s="74">
        <f>IFERROR(SUMIF(データー!$G$8:$G$500,F28,データー!$R$8:$R$500),"-")</f>
        <v>0</v>
      </c>
      <c r="R28" s="74">
        <f>IFERROR(SUMIF(データー!$G$8:$G$500,F28,データー!$S$8:$S$500),"-")</f>
        <v>0</v>
      </c>
      <c r="S28" s="74">
        <f>IFERROR(SUMIF(データー!$G$8:$G$500,F28,データー!$T$8:$T$500),"-")</f>
        <v>0</v>
      </c>
      <c r="T28" s="74">
        <f>IFERROR(SUMIF(データー!$G$8:$G$500,F28,データー!$U$8:$U$500),"-")</f>
        <v>0</v>
      </c>
      <c r="U28" s="74">
        <f>IFERROR(SUMIF(データー!$G$8:$G$500,F28,データー!$V$8:$V$500),"-")</f>
        <v>0</v>
      </c>
      <c r="V28" s="74">
        <f>IFERROR(SUMIF(データー!$G$8:$G$500,F28,データー!$W$8:$W$500),"-")</f>
        <v>0</v>
      </c>
      <c r="W28" s="74">
        <f>IFERROR(SUMIF(データー!$G$8:$G$500,F28,データー!$X$8:$X$500),"-")</f>
        <v>0</v>
      </c>
      <c r="X28" s="74">
        <f>IFERROR(SUMIF(データー!$G$8:$G$500,F28,データー!$Y$8:$Y$500),"-")</f>
        <v>0</v>
      </c>
      <c r="Y28" s="78">
        <f>IFERROR(SUMIF(データー!$G$8:$G$500,F28,データー!$Z$8:$Z$500),"-")</f>
        <v>0</v>
      </c>
      <c r="Z28" s="73">
        <f>IFERROR(SUMIF(データー!$G$8:$G$500,F28,データー!$AA$8:$AA$500),"-")</f>
        <v>0</v>
      </c>
      <c r="AA28" s="317">
        <f>IFERROR(SUMIF(データー!$G$8:$G$500,$F$9,データー!AB27:AB519),"-")</f>
        <v>0</v>
      </c>
      <c r="AB28" s="79">
        <f t="shared" si="2"/>
        <v>0</v>
      </c>
      <c r="AC28" s="79">
        <f t="shared" si="3"/>
        <v>0</v>
      </c>
      <c r="AD28" s="80">
        <f t="shared" si="4"/>
        <v>0</v>
      </c>
      <c r="AE28" s="80">
        <f t="shared" si="5"/>
        <v>0</v>
      </c>
      <c r="AF28" s="80">
        <f t="shared" si="6"/>
        <v>0</v>
      </c>
      <c r="AG28" s="321">
        <f t="shared" si="1"/>
        <v>0</v>
      </c>
      <c r="AH28" s="329" t="str">
        <f t="shared" si="7"/>
        <v>-</v>
      </c>
      <c r="AI28" s="381">
        <v>5</v>
      </c>
      <c r="AJ28" s="387"/>
    </row>
    <row r="29" spans="4:36" ht="20.100000000000001" customHeight="1" x14ac:dyDescent="0.35">
      <c r="D29" s="389" t="str">
        <f>IF(F29="","",COUNTIF(データー!$G$8:$G$500,F29))</f>
        <v/>
      </c>
      <c r="E29" s="384"/>
      <c r="F29" s="81"/>
      <c r="G29" s="82">
        <f>IFERROR(SUMIF(データー!$G$8:$G$500,F29,データー!$H$8:$H$500),"-")</f>
        <v>0</v>
      </c>
      <c r="H29" s="83">
        <f>IFERROR(SUMIF(データー!$G$8:$G$500,F29,データー!$I$8:$I$500),"-")</f>
        <v>0</v>
      </c>
      <c r="I29" s="83">
        <f>IFERROR(SUMIF(データー!$G$8:$G$500,F29,データー!$J$8:$J$500),"-")</f>
        <v>0</v>
      </c>
      <c r="J29" s="84">
        <f>IFERROR(SUMIF(データー!$G$8:$G$500,F29,データー!$K$8:$K$500),"-")</f>
        <v>0</v>
      </c>
      <c r="K29" s="84">
        <f>IFERROR(SUMIF(データー!$G$8:$G$500,F29,データー!$L$8:$L$500),"-")</f>
        <v>0</v>
      </c>
      <c r="L29" s="83">
        <f>IFERROR(SUMIF(データー!$G$8:$G$500,F29,データー!$M$8:$M$500),"-")</f>
        <v>0</v>
      </c>
      <c r="M29" s="85">
        <f>IFERROR(SUMIF(データー!$G$8:$G$500,F29,データー!$N$8:$N$500),"-")</f>
        <v>0</v>
      </c>
      <c r="N29" s="83">
        <f>IFERROR(SUMIF(データー!$G$8:$G$500,F29,データー!$O$8:$O$500),"-")</f>
        <v>0</v>
      </c>
      <c r="O29" s="83">
        <f>IFERROR(SUMIF(データー!$G$8:$G$500,F29,データー!$P$8:$P$500),"-")</f>
        <v>0</v>
      </c>
      <c r="P29" s="86">
        <f>IFERROR(SUMIF(データー!$G$8:$G$500,F29,データー!$Q$8:$Q$500),"-")</f>
        <v>0</v>
      </c>
      <c r="Q29" s="83">
        <f>IFERROR(SUMIF(データー!$G$8:$G$500,F29,データー!$R$8:$R$500),"-")</f>
        <v>0</v>
      </c>
      <c r="R29" s="83">
        <f>IFERROR(SUMIF(データー!$G$8:$G$500,F29,データー!$S$8:$S$500),"-")</f>
        <v>0</v>
      </c>
      <c r="S29" s="83">
        <f>IFERROR(SUMIF(データー!$G$8:$G$500,F29,データー!$T$8:$T$500),"-")</f>
        <v>0</v>
      </c>
      <c r="T29" s="83">
        <f>IFERROR(SUMIF(データー!$G$8:$G$500,F29,データー!$U$8:$U$500),"-")</f>
        <v>0</v>
      </c>
      <c r="U29" s="83">
        <f>IFERROR(SUMIF(データー!$G$8:$G$500,F29,データー!$V$8:$V$500),"-")</f>
        <v>0</v>
      </c>
      <c r="V29" s="83">
        <f>IFERROR(SUMIF(データー!$G$8:$G$500,F29,データー!$W$8:$W$500),"-")</f>
        <v>0</v>
      </c>
      <c r="W29" s="83">
        <f>IFERROR(SUMIF(データー!$G$8:$G$500,F29,データー!$X$8:$X$500),"-")</f>
        <v>0</v>
      </c>
      <c r="X29" s="83">
        <f>IFERROR(SUMIF(データー!$G$8:$G$500,F29,データー!$Y$8:$Y$500),"-")</f>
        <v>0</v>
      </c>
      <c r="Y29" s="87">
        <f>IFERROR(SUMIF(データー!$G$8:$G$500,F29,データー!$Z$8:$Z$500),"-")</f>
        <v>0</v>
      </c>
      <c r="Z29" s="82">
        <f>IFERROR(SUMIF(データー!$G$8:$G$500,F29,データー!$AA$8:$AA$500),"-")</f>
        <v>0</v>
      </c>
      <c r="AA29" s="228">
        <f>IFERROR(SUMIF(データー!$G$8:$G$500,$F$9,データー!AB28:AB520),"-")</f>
        <v>0</v>
      </c>
      <c r="AB29" s="88">
        <f t="shared" si="2"/>
        <v>0</v>
      </c>
      <c r="AC29" s="88">
        <f t="shared" si="3"/>
        <v>0</v>
      </c>
      <c r="AD29" s="89">
        <f t="shared" si="4"/>
        <v>0</v>
      </c>
      <c r="AE29" s="89">
        <f t="shared" si="5"/>
        <v>0</v>
      </c>
      <c r="AF29" s="89">
        <f t="shared" si="6"/>
        <v>0</v>
      </c>
      <c r="AG29" s="322">
        <f t="shared" si="1"/>
        <v>0</v>
      </c>
      <c r="AH29" s="330" t="str">
        <f t="shared" si="7"/>
        <v>-</v>
      </c>
      <c r="AI29" s="381">
        <v>4</v>
      </c>
      <c r="AJ29" s="387"/>
    </row>
    <row r="30" spans="4:36" ht="20.100000000000001" customHeight="1" x14ac:dyDescent="0.35">
      <c r="D30" s="389" t="str">
        <f>IF(F30="","",COUNTIF(データー!$G$8:$G$500,F30))</f>
        <v/>
      </c>
      <c r="E30" s="383"/>
      <c r="F30" s="78"/>
      <c r="G30" s="73">
        <f>IFERROR(SUMIF(データー!$G$8:$G$500,F30,データー!$H$8:$H$500),"-")</f>
        <v>0</v>
      </c>
      <c r="H30" s="74">
        <f>IFERROR(SUMIF(データー!$G$8:$G$500,F30,データー!$I$8:$I$500),"-")</f>
        <v>0</v>
      </c>
      <c r="I30" s="74">
        <f>IFERROR(SUMIF(データー!$G$8:$G$500,F30,データー!$J$8:$J$500),"-")</f>
        <v>0</v>
      </c>
      <c r="J30" s="75">
        <f>IFERROR(SUMIF(データー!$G$8:$G$500,F30,データー!$K$8:$K$500),"-")</f>
        <v>0</v>
      </c>
      <c r="K30" s="75">
        <f>IFERROR(SUMIF(データー!$G$8:$G$500,F30,データー!$L$8:$L$500),"-")</f>
        <v>0</v>
      </c>
      <c r="L30" s="74">
        <f>IFERROR(SUMIF(データー!$G$8:$G$500,F30,データー!$M$8:$M$500),"-")</f>
        <v>0</v>
      </c>
      <c r="M30" s="76">
        <f>IFERROR(SUMIF(データー!$G$8:$G$500,F30,データー!$N$8:$N$500),"-")</f>
        <v>0</v>
      </c>
      <c r="N30" s="74">
        <f>IFERROR(SUMIF(データー!$G$8:$G$500,F30,データー!$O$8:$O$500),"-")</f>
        <v>0</v>
      </c>
      <c r="O30" s="74">
        <f>IFERROR(SUMIF(データー!$G$8:$G$500,F30,データー!$P$8:$P$500),"-")</f>
        <v>0</v>
      </c>
      <c r="P30" s="77">
        <f>IFERROR(SUMIF(データー!$G$8:$G$500,F30,データー!$Q$8:$Q$500),"-")</f>
        <v>0</v>
      </c>
      <c r="Q30" s="74">
        <f>IFERROR(SUMIF(データー!$G$8:$G$500,F30,データー!$R$8:$R$500),"-")</f>
        <v>0</v>
      </c>
      <c r="R30" s="74">
        <f>IFERROR(SUMIF(データー!$G$8:$G$500,F30,データー!$S$8:$S$500),"-")</f>
        <v>0</v>
      </c>
      <c r="S30" s="74">
        <f>IFERROR(SUMIF(データー!$G$8:$G$500,F30,データー!$T$8:$T$500),"-")</f>
        <v>0</v>
      </c>
      <c r="T30" s="74">
        <f>IFERROR(SUMIF(データー!$G$8:$G$500,F30,データー!$U$8:$U$500),"-")</f>
        <v>0</v>
      </c>
      <c r="U30" s="74">
        <f>IFERROR(SUMIF(データー!$G$8:$G$500,F30,データー!$V$8:$V$500),"-")</f>
        <v>0</v>
      </c>
      <c r="V30" s="74">
        <f>IFERROR(SUMIF(データー!$G$8:$G$500,F30,データー!$W$8:$W$500),"-")</f>
        <v>0</v>
      </c>
      <c r="W30" s="74">
        <f>IFERROR(SUMIF(データー!$G$8:$G$500,F30,データー!$X$8:$X$500),"-")</f>
        <v>0</v>
      </c>
      <c r="X30" s="74">
        <f>IFERROR(SUMIF(データー!$G$8:$G$500,F30,データー!$Y$8:$Y$500),"-")</f>
        <v>0</v>
      </c>
      <c r="Y30" s="78">
        <f>IFERROR(SUMIF(データー!$G$8:$G$500,F30,データー!$Z$8:$Z$500),"-")</f>
        <v>0</v>
      </c>
      <c r="Z30" s="73">
        <f>IFERROR(SUMIF(データー!$G$8:$G$500,F30,データー!$AA$8:$AA$500),"-")</f>
        <v>0</v>
      </c>
      <c r="AA30" s="317">
        <f>IFERROR(SUMIF(データー!$G$8:$G$500,$F$9,データー!AB29:AB521),"-")</f>
        <v>0</v>
      </c>
      <c r="AB30" s="79">
        <f t="shared" si="2"/>
        <v>0</v>
      </c>
      <c r="AC30" s="79">
        <f t="shared" si="3"/>
        <v>0</v>
      </c>
      <c r="AD30" s="80">
        <f t="shared" si="4"/>
        <v>0</v>
      </c>
      <c r="AE30" s="80">
        <f t="shared" si="5"/>
        <v>0</v>
      </c>
      <c r="AF30" s="80">
        <f t="shared" si="6"/>
        <v>0</v>
      </c>
      <c r="AG30" s="321">
        <f t="shared" si="1"/>
        <v>0</v>
      </c>
      <c r="AH30" s="329" t="str">
        <f t="shared" si="7"/>
        <v>-</v>
      </c>
      <c r="AI30" s="381">
        <v>3</v>
      </c>
      <c r="AJ30" s="387"/>
    </row>
    <row r="31" spans="4:36" ht="20.100000000000001" customHeight="1" x14ac:dyDescent="0.35">
      <c r="D31" s="389" t="str">
        <f>IF(F31="","",COUNTIF(データー!$G$8:$G$500,F31))</f>
        <v/>
      </c>
      <c r="E31" s="384"/>
      <c r="F31" s="81"/>
      <c r="G31" s="82">
        <f>IFERROR(SUMIF(データー!$G$8:$G$500,F31,データー!$H$8:$H$500),"-")</f>
        <v>0</v>
      </c>
      <c r="H31" s="83">
        <f>IFERROR(SUMIF(データー!$G$8:$G$500,F31,データー!$I$8:$I$500),"-")</f>
        <v>0</v>
      </c>
      <c r="I31" s="83">
        <f>IFERROR(SUMIF(データー!$G$8:$G$500,F31,データー!$J$8:$J$500),"-")</f>
        <v>0</v>
      </c>
      <c r="J31" s="84">
        <f>IFERROR(SUMIF(データー!$G$8:$G$500,F31,データー!$K$8:$K$500),"-")</f>
        <v>0</v>
      </c>
      <c r="K31" s="84">
        <f>IFERROR(SUMIF(データー!$G$8:$G$500,F31,データー!$L$8:$L$500),"-")</f>
        <v>0</v>
      </c>
      <c r="L31" s="83">
        <f>IFERROR(SUMIF(データー!$G$8:$G$500,F31,データー!$M$8:$M$500),"-")</f>
        <v>0</v>
      </c>
      <c r="M31" s="85">
        <f>IFERROR(SUMIF(データー!$G$8:$G$500,F31,データー!$N$8:$N$500),"-")</f>
        <v>0</v>
      </c>
      <c r="N31" s="83">
        <f>IFERROR(SUMIF(データー!$G$8:$G$500,F31,データー!$O$8:$O$500),"-")</f>
        <v>0</v>
      </c>
      <c r="O31" s="83">
        <f>IFERROR(SUMIF(データー!$G$8:$G$500,F31,データー!$P$8:$P$500),"-")</f>
        <v>0</v>
      </c>
      <c r="P31" s="86">
        <f>IFERROR(SUMIF(データー!$G$8:$G$500,F31,データー!$Q$8:$Q$500),"-")</f>
        <v>0</v>
      </c>
      <c r="Q31" s="83">
        <f>IFERROR(SUMIF(データー!$G$8:$G$500,F31,データー!$R$8:$R$500),"-")</f>
        <v>0</v>
      </c>
      <c r="R31" s="83">
        <f>IFERROR(SUMIF(データー!$G$8:$G$500,F31,データー!$S$8:$S$500),"-")</f>
        <v>0</v>
      </c>
      <c r="S31" s="83">
        <f>IFERROR(SUMIF(データー!$G$8:$G$500,F31,データー!$T$8:$T$500),"-")</f>
        <v>0</v>
      </c>
      <c r="T31" s="83">
        <f>IFERROR(SUMIF(データー!$G$8:$G$500,F31,データー!$U$8:$U$500),"-")</f>
        <v>0</v>
      </c>
      <c r="U31" s="83">
        <f>IFERROR(SUMIF(データー!$G$8:$G$500,F31,データー!$V$8:$V$500),"-")</f>
        <v>0</v>
      </c>
      <c r="V31" s="83">
        <f>IFERROR(SUMIF(データー!$G$8:$G$500,F31,データー!$W$8:$W$500),"-")</f>
        <v>0</v>
      </c>
      <c r="W31" s="83">
        <f>IFERROR(SUMIF(データー!$G$8:$G$500,F31,データー!$X$8:$X$500),"-")</f>
        <v>0</v>
      </c>
      <c r="X31" s="83">
        <f>IFERROR(SUMIF(データー!$G$8:$G$500,F31,データー!$Y$8:$Y$500),"-")</f>
        <v>0</v>
      </c>
      <c r="Y31" s="87">
        <f>IFERROR(SUMIF(データー!$G$8:$G$500,F31,データー!$Z$8:$Z$500),"-")</f>
        <v>0</v>
      </c>
      <c r="Z31" s="82">
        <f>IFERROR(SUMIF(データー!$G$8:$G$500,F31,データー!$AA$8:$AA$500),"-")</f>
        <v>0</v>
      </c>
      <c r="AA31" s="228">
        <f>IFERROR(SUMIF(データー!$G$8:$G$500,$F$9,データー!AB30:AB522),"-")</f>
        <v>0</v>
      </c>
      <c r="AB31" s="88">
        <f t="shared" si="2"/>
        <v>0</v>
      </c>
      <c r="AC31" s="88">
        <f t="shared" si="3"/>
        <v>0</v>
      </c>
      <c r="AD31" s="89">
        <f t="shared" si="4"/>
        <v>0</v>
      </c>
      <c r="AE31" s="89">
        <f t="shared" si="5"/>
        <v>0</v>
      </c>
      <c r="AF31" s="89">
        <f t="shared" si="6"/>
        <v>0</v>
      </c>
      <c r="AG31" s="322">
        <f t="shared" si="1"/>
        <v>0</v>
      </c>
      <c r="AH31" s="330" t="str">
        <f t="shared" si="7"/>
        <v>-</v>
      </c>
      <c r="AI31" s="381">
        <v>2</v>
      </c>
      <c r="AJ31" s="387"/>
    </row>
    <row r="32" spans="4:36" ht="20.100000000000001" customHeight="1" x14ac:dyDescent="0.35">
      <c r="D32" s="389" t="str">
        <f>IF(F32="","",COUNTIF(データー!$G$8:$G$500,F32))</f>
        <v/>
      </c>
      <c r="E32" s="383"/>
      <c r="F32" s="72"/>
      <c r="G32" s="73">
        <f>IFERROR(SUMIF(データー!$G$8:$G$500,F32,データー!$H$8:$H$500),"-")</f>
        <v>0</v>
      </c>
      <c r="H32" s="74">
        <f>IFERROR(SUMIF(データー!$G$8:$G$500,F32,データー!$I$8:$I$500),"-")</f>
        <v>0</v>
      </c>
      <c r="I32" s="74">
        <f>IFERROR(SUMIF(データー!$G$8:$G$500,F32,データー!$J$8:$J$500),"-")</f>
        <v>0</v>
      </c>
      <c r="J32" s="75">
        <f>IFERROR(SUMIF(データー!$G$8:$G$500,F32,データー!$K$8:$K$500),"-")</f>
        <v>0</v>
      </c>
      <c r="K32" s="75">
        <f>IFERROR(SUMIF(データー!$G$8:$G$500,F32,データー!$L$8:$L$500),"-")</f>
        <v>0</v>
      </c>
      <c r="L32" s="74">
        <f>IFERROR(SUMIF(データー!$G$8:$G$500,F32,データー!$M$8:$M$500),"-")</f>
        <v>0</v>
      </c>
      <c r="M32" s="76">
        <f>IFERROR(SUMIF(データー!$G$8:$G$500,F32,データー!$N$8:$N$500),"-")</f>
        <v>0</v>
      </c>
      <c r="N32" s="74">
        <f>IFERROR(SUMIF(データー!$G$8:$G$500,F32,データー!$O$8:$O$500),"-")</f>
        <v>0</v>
      </c>
      <c r="O32" s="74">
        <f>IFERROR(SUMIF(データー!$G$8:$G$500,F32,データー!$P$8:$P$500),"-")</f>
        <v>0</v>
      </c>
      <c r="P32" s="77">
        <f>IFERROR(SUMIF(データー!$G$8:$G$500,F32,データー!$Q$8:$Q$500),"-")</f>
        <v>0</v>
      </c>
      <c r="Q32" s="74">
        <f>IFERROR(SUMIF(データー!$G$8:$G$500,F32,データー!$R$8:$R$500),"-")</f>
        <v>0</v>
      </c>
      <c r="R32" s="74">
        <f>IFERROR(SUMIF(データー!$G$8:$G$500,F32,データー!$S$8:$S$500),"-")</f>
        <v>0</v>
      </c>
      <c r="S32" s="74">
        <f>IFERROR(SUMIF(データー!$G$8:$G$500,F32,データー!$T$8:$T$500),"-")</f>
        <v>0</v>
      </c>
      <c r="T32" s="74">
        <f>IFERROR(SUMIF(データー!$G$8:$G$500,F32,データー!$U$8:$U$500),"-")</f>
        <v>0</v>
      </c>
      <c r="U32" s="74">
        <f>IFERROR(SUMIF(データー!$G$8:$G$500,F32,データー!$V$8:$V$500),"-")</f>
        <v>0</v>
      </c>
      <c r="V32" s="74">
        <f>IFERROR(SUMIF(データー!$G$8:$G$500,F32,データー!$W$8:$W$500),"-")</f>
        <v>0</v>
      </c>
      <c r="W32" s="74">
        <f>IFERROR(SUMIF(データー!$G$8:$G$500,F32,データー!$X$8:$X$500),"-")</f>
        <v>0</v>
      </c>
      <c r="X32" s="74">
        <f>IFERROR(SUMIF(データー!$G$8:$G$500,F32,データー!$Y$8:$Y$500),"-")</f>
        <v>0</v>
      </c>
      <c r="Y32" s="78">
        <f>IFERROR(SUMIF(データー!$G$8:$G$500,F32,データー!$Z$8:$Z$500),"-")</f>
        <v>0</v>
      </c>
      <c r="Z32" s="73">
        <f>IFERROR(SUMIF(データー!$G$8:$G$500,F32,データー!$AA$8:$AA$500),"-")</f>
        <v>0</v>
      </c>
      <c r="AA32" s="317">
        <f>IFERROR(SUMIF(データー!$G$8:$G$500,$F$9,データー!AB31:AB523),"-")</f>
        <v>0</v>
      </c>
      <c r="AB32" s="79">
        <f t="shared" si="2"/>
        <v>0</v>
      </c>
      <c r="AC32" s="79">
        <f t="shared" si="3"/>
        <v>0</v>
      </c>
      <c r="AD32" s="80">
        <f t="shared" si="4"/>
        <v>0</v>
      </c>
      <c r="AE32" s="80">
        <f t="shared" si="5"/>
        <v>0</v>
      </c>
      <c r="AF32" s="80">
        <f t="shared" si="6"/>
        <v>0</v>
      </c>
      <c r="AG32" s="321">
        <f t="shared" si="1"/>
        <v>0</v>
      </c>
      <c r="AH32" s="329" t="str">
        <f t="shared" si="7"/>
        <v>-</v>
      </c>
      <c r="AI32" s="381">
        <v>1</v>
      </c>
      <c r="AJ32" s="387"/>
    </row>
    <row r="33" spans="4:36" ht="20.100000000000001" customHeight="1" x14ac:dyDescent="0.35">
      <c r="D33" s="389" t="str">
        <f>IF(F33="","",COUNTIF(データー!$G$8:$G$500,F33))</f>
        <v/>
      </c>
      <c r="E33" s="384"/>
      <c r="F33" s="87"/>
      <c r="G33" s="82">
        <f>IFERROR(SUMIF(データー!$G$8:$G$500,F33,データー!$H$8:$H$500),"-")</f>
        <v>0</v>
      </c>
      <c r="H33" s="83">
        <f>IFERROR(SUMIF(データー!$G$8:$G$500,F33,データー!$I$8:$I$500),"-")</f>
        <v>0</v>
      </c>
      <c r="I33" s="83">
        <f>IFERROR(SUMIF(データー!$G$8:$G$500,F33,データー!$J$8:$J$500),"-")</f>
        <v>0</v>
      </c>
      <c r="J33" s="84">
        <f>IFERROR(SUMIF(データー!$G$8:$G$500,F33,データー!$K$8:$K$500),"-")</f>
        <v>0</v>
      </c>
      <c r="K33" s="84">
        <f>IFERROR(SUMIF(データー!$G$8:$G$500,F33,データー!$L$8:$L$500),"-")</f>
        <v>0</v>
      </c>
      <c r="L33" s="83">
        <f>IFERROR(SUMIF(データー!$G$8:$G$500,F33,データー!$M$8:$M$500),"-")</f>
        <v>0</v>
      </c>
      <c r="M33" s="85">
        <f>IFERROR(SUMIF(データー!$G$8:$G$500,F33,データー!$N$8:$N$500),"-")</f>
        <v>0</v>
      </c>
      <c r="N33" s="83">
        <f>IFERROR(SUMIF(データー!$G$8:$G$500,F33,データー!$O$8:$O$500),"-")</f>
        <v>0</v>
      </c>
      <c r="O33" s="83">
        <f>IFERROR(SUMIF(データー!$G$8:$G$500,F33,データー!$P$8:$P$500),"-")</f>
        <v>0</v>
      </c>
      <c r="P33" s="86">
        <f>IFERROR(SUMIF(データー!$G$8:$G$500,F33,データー!$Q$8:$Q$500),"-")</f>
        <v>0</v>
      </c>
      <c r="Q33" s="83">
        <f>IFERROR(SUMIF(データー!$G$8:$G$500,F33,データー!$R$8:$R$500),"-")</f>
        <v>0</v>
      </c>
      <c r="R33" s="83">
        <f>IFERROR(SUMIF(データー!$G$8:$G$500,F33,データー!$S$8:$S$500),"-")</f>
        <v>0</v>
      </c>
      <c r="S33" s="83">
        <f>IFERROR(SUMIF(データー!$G$8:$G$500,F33,データー!$T$8:$T$500),"-")</f>
        <v>0</v>
      </c>
      <c r="T33" s="83">
        <f>IFERROR(SUMIF(データー!$G$8:$G$500,F33,データー!$U$8:$U$500),"-")</f>
        <v>0</v>
      </c>
      <c r="U33" s="83">
        <f>IFERROR(SUMIF(データー!$G$8:$G$500,F33,データー!$V$8:$V$500),"-")</f>
        <v>0</v>
      </c>
      <c r="V33" s="83">
        <f>IFERROR(SUMIF(データー!$G$8:$G$500,F33,データー!$W$8:$W$500),"-")</f>
        <v>0</v>
      </c>
      <c r="W33" s="83">
        <f>IFERROR(SUMIF(データー!$G$8:$G$500,F33,データー!$X$8:$X$500),"-")</f>
        <v>0</v>
      </c>
      <c r="X33" s="83">
        <f>IFERROR(SUMIF(データー!$G$8:$G$500,F33,データー!$Y$8:$Y$500),"-")</f>
        <v>0</v>
      </c>
      <c r="Y33" s="87">
        <f>IFERROR(SUMIF(データー!$G$8:$G$500,F33,データー!$Z$8:$Z$500),"-")</f>
        <v>0</v>
      </c>
      <c r="Z33" s="82">
        <f>IFERROR(SUMIF(データー!$G$8:$G$500,F33,データー!$AA$8:$AA$500),"-")</f>
        <v>0</v>
      </c>
      <c r="AA33" s="228">
        <f>IFERROR(SUMIF(データー!$G$8:$G$500,$F$9,データー!AB32:AB524),"-")</f>
        <v>0</v>
      </c>
      <c r="AB33" s="88">
        <f t="shared" si="2"/>
        <v>0</v>
      </c>
      <c r="AC33" s="88">
        <f t="shared" si="3"/>
        <v>0</v>
      </c>
      <c r="AD33" s="89">
        <f t="shared" si="4"/>
        <v>0</v>
      </c>
      <c r="AE33" s="89">
        <f t="shared" si="5"/>
        <v>0</v>
      </c>
      <c r="AF33" s="89">
        <f t="shared" si="6"/>
        <v>0</v>
      </c>
      <c r="AG33" s="322">
        <f t="shared" si="1"/>
        <v>0</v>
      </c>
      <c r="AH33" s="330" t="str">
        <f t="shared" si="7"/>
        <v>-</v>
      </c>
      <c r="AI33" s="381">
        <v>0</v>
      </c>
      <c r="AJ33" s="387"/>
    </row>
    <row r="34" spans="4:36" ht="20.100000000000001" customHeight="1" x14ac:dyDescent="0.35">
      <c r="D34" s="389" t="str">
        <f>IF(F34="","",COUNTIF(データー!$G$8:$G$500,F34))</f>
        <v/>
      </c>
      <c r="E34" s="384"/>
      <c r="F34" s="87"/>
      <c r="G34" s="82"/>
      <c r="H34" s="83"/>
      <c r="I34" s="83"/>
      <c r="J34" s="84"/>
      <c r="K34" s="84"/>
      <c r="L34" s="83"/>
      <c r="M34" s="85"/>
      <c r="N34" s="83"/>
      <c r="O34" s="83"/>
      <c r="P34" s="86"/>
      <c r="Q34" s="83"/>
      <c r="R34" s="83"/>
      <c r="S34" s="83"/>
      <c r="T34" s="83"/>
      <c r="U34" s="83"/>
      <c r="V34" s="83"/>
      <c r="W34" s="83"/>
      <c r="X34" s="83"/>
      <c r="Y34" s="87"/>
      <c r="Z34" s="82"/>
      <c r="AA34" s="228"/>
      <c r="AB34" s="88"/>
      <c r="AC34" s="88"/>
      <c r="AD34" s="89"/>
      <c r="AE34" s="89"/>
      <c r="AF34" s="89"/>
      <c r="AG34" s="322"/>
      <c r="AH34" s="326"/>
      <c r="AI34" s="381"/>
      <c r="AJ34" s="387"/>
    </row>
    <row r="35" spans="4:36" ht="20.100000000000001" customHeight="1" x14ac:dyDescent="0.35">
      <c r="D35" s="389" t="str">
        <f>IF(F35="","",COUNTIF(データー!$G$8:$G$500,F35))</f>
        <v/>
      </c>
      <c r="E35" s="384"/>
      <c r="F35" s="87"/>
      <c r="G35" s="82"/>
      <c r="H35" s="83"/>
      <c r="I35" s="83"/>
      <c r="J35" s="84"/>
      <c r="K35" s="84"/>
      <c r="L35" s="83"/>
      <c r="M35" s="85"/>
      <c r="N35" s="83"/>
      <c r="O35" s="83"/>
      <c r="P35" s="86"/>
      <c r="Q35" s="83"/>
      <c r="R35" s="83"/>
      <c r="S35" s="83"/>
      <c r="T35" s="83"/>
      <c r="U35" s="83"/>
      <c r="V35" s="83"/>
      <c r="W35" s="83"/>
      <c r="X35" s="83"/>
      <c r="Y35" s="87"/>
      <c r="Z35" s="82"/>
      <c r="AA35" s="228"/>
      <c r="AB35" s="88"/>
      <c r="AC35" s="88"/>
      <c r="AD35" s="89"/>
      <c r="AE35" s="89"/>
      <c r="AF35" s="89"/>
      <c r="AG35" s="322"/>
      <c r="AH35" s="326"/>
      <c r="AI35" s="381"/>
      <c r="AJ35" s="387"/>
    </row>
    <row r="36" spans="4:36" ht="20.100000000000001" customHeight="1" x14ac:dyDescent="0.35">
      <c r="D36" s="389" t="str">
        <f>IF(F36="","",COUNTIF(データー!$G$8:$G$500,F36))</f>
        <v/>
      </c>
      <c r="E36" s="384"/>
      <c r="F36" s="87"/>
      <c r="G36" s="82"/>
      <c r="H36" s="83"/>
      <c r="I36" s="83"/>
      <c r="J36" s="84"/>
      <c r="K36" s="84"/>
      <c r="L36" s="83"/>
      <c r="M36" s="85"/>
      <c r="N36" s="83"/>
      <c r="O36" s="83"/>
      <c r="P36" s="86"/>
      <c r="Q36" s="83"/>
      <c r="R36" s="83"/>
      <c r="S36" s="83"/>
      <c r="T36" s="83"/>
      <c r="U36" s="83"/>
      <c r="V36" s="83"/>
      <c r="W36" s="83"/>
      <c r="X36" s="83"/>
      <c r="Y36" s="87"/>
      <c r="Z36" s="82"/>
      <c r="AA36" s="228"/>
      <c r="AB36" s="88"/>
      <c r="AC36" s="88"/>
      <c r="AD36" s="89"/>
      <c r="AE36" s="89"/>
      <c r="AF36" s="89"/>
      <c r="AG36" s="322"/>
      <c r="AH36" s="326"/>
      <c r="AI36" s="381"/>
      <c r="AJ36" s="387"/>
    </row>
    <row r="37" spans="4:36" ht="20.100000000000001" customHeight="1" x14ac:dyDescent="0.35">
      <c r="D37" s="389" t="str">
        <f>IF(F37="","",COUNTIF(データー!$G$8:$G$500,F37))</f>
        <v/>
      </c>
      <c r="E37" s="384"/>
      <c r="F37" s="87"/>
      <c r="G37" s="82"/>
      <c r="H37" s="83"/>
      <c r="I37" s="83"/>
      <c r="J37" s="84"/>
      <c r="K37" s="84"/>
      <c r="L37" s="83"/>
      <c r="M37" s="85"/>
      <c r="N37" s="83"/>
      <c r="O37" s="83"/>
      <c r="P37" s="86"/>
      <c r="Q37" s="83"/>
      <c r="R37" s="83"/>
      <c r="S37" s="83"/>
      <c r="T37" s="83"/>
      <c r="U37" s="83"/>
      <c r="V37" s="83"/>
      <c r="W37" s="83"/>
      <c r="X37" s="83"/>
      <c r="Y37" s="87"/>
      <c r="Z37" s="82"/>
      <c r="AA37" s="228"/>
      <c r="AB37" s="88"/>
      <c r="AC37" s="88"/>
      <c r="AD37" s="89"/>
      <c r="AE37" s="89"/>
      <c r="AF37" s="89"/>
      <c r="AG37" s="322"/>
      <c r="AH37" s="326"/>
      <c r="AI37" s="381"/>
      <c r="AJ37" s="387"/>
    </row>
    <row r="38" spans="4:36" ht="20.100000000000001" customHeight="1" x14ac:dyDescent="0.35">
      <c r="D38" s="389" t="str">
        <f>IF(F38="","",COUNTIF(データー!$G$8:$G$500,F38))</f>
        <v/>
      </c>
      <c r="E38" s="384"/>
      <c r="F38" s="87"/>
      <c r="G38" s="82"/>
      <c r="H38" s="83"/>
      <c r="I38" s="83"/>
      <c r="J38" s="84"/>
      <c r="K38" s="84"/>
      <c r="L38" s="83"/>
      <c r="M38" s="85"/>
      <c r="N38" s="83"/>
      <c r="O38" s="83"/>
      <c r="P38" s="86"/>
      <c r="Q38" s="83"/>
      <c r="R38" s="83"/>
      <c r="S38" s="83"/>
      <c r="T38" s="83"/>
      <c r="U38" s="83"/>
      <c r="V38" s="83"/>
      <c r="W38" s="83"/>
      <c r="X38" s="83"/>
      <c r="Y38" s="87"/>
      <c r="Z38" s="82"/>
      <c r="AA38" s="228"/>
      <c r="AB38" s="88"/>
      <c r="AC38" s="88"/>
      <c r="AD38" s="89"/>
      <c r="AE38" s="89"/>
      <c r="AF38" s="89"/>
      <c r="AG38" s="322"/>
      <c r="AH38" s="326"/>
      <c r="AI38" s="381"/>
      <c r="AJ38" s="387"/>
    </row>
    <row r="39" spans="4:36" ht="20.100000000000001" customHeight="1" x14ac:dyDescent="0.35">
      <c r="D39" s="389" t="str">
        <f>IF(F39="","",COUNTIF(データー!$G$8:$G$500,F39))</f>
        <v/>
      </c>
      <c r="E39" s="384"/>
      <c r="F39" s="87"/>
      <c r="G39" s="82"/>
      <c r="H39" s="83"/>
      <c r="I39" s="83"/>
      <c r="J39" s="84"/>
      <c r="K39" s="84"/>
      <c r="L39" s="83"/>
      <c r="M39" s="85"/>
      <c r="N39" s="83"/>
      <c r="O39" s="83"/>
      <c r="P39" s="86"/>
      <c r="Q39" s="83"/>
      <c r="R39" s="83"/>
      <c r="S39" s="83"/>
      <c r="T39" s="83"/>
      <c r="U39" s="83"/>
      <c r="V39" s="83"/>
      <c r="W39" s="83"/>
      <c r="X39" s="83"/>
      <c r="Y39" s="87"/>
      <c r="Z39" s="82"/>
      <c r="AA39" s="228"/>
      <c r="AB39" s="88"/>
      <c r="AC39" s="88"/>
      <c r="AD39" s="89"/>
      <c r="AE39" s="89"/>
      <c r="AF39" s="89"/>
      <c r="AG39" s="322"/>
      <c r="AH39" s="326"/>
      <c r="AI39" s="381"/>
      <c r="AJ39" s="387"/>
    </row>
    <row r="40" spans="4:36" ht="20.100000000000001" customHeight="1" x14ac:dyDescent="0.35">
      <c r="D40" s="389" t="str">
        <f>IF(F40="","",COUNTIF(データー!$G$8:$G$500,F40))</f>
        <v/>
      </c>
      <c r="E40" s="384"/>
      <c r="F40" s="87"/>
      <c r="G40" s="82"/>
      <c r="H40" s="83"/>
      <c r="I40" s="83"/>
      <c r="J40" s="84"/>
      <c r="K40" s="84"/>
      <c r="L40" s="83"/>
      <c r="M40" s="85"/>
      <c r="N40" s="83"/>
      <c r="O40" s="83"/>
      <c r="P40" s="86"/>
      <c r="Q40" s="83"/>
      <c r="R40" s="83"/>
      <c r="S40" s="83"/>
      <c r="T40" s="83"/>
      <c r="U40" s="83"/>
      <c r="V40" s="83"/>
      <c r="W40" s="83"/>
      <c r="X40" s="83"/>
      <c r="Y40" s="87"/>
      <c r="Z40" s="82"/>
      <c r="AA40" s="228"/>
      <c r="AB40" s="88"/>
      <c r="AC40" s="88"/>
      <c r="AD40" s="89"/>
      <c r="AE40" s="89"/>
      <c r="AF40" s="89"/>
      <c r="AG40" s="322"/>
      <c r="AH40" s="326"/>
      <c r="AI40" s="381"/>
      <c r="AJ40" s="387"/>
    </row>
    <row r="41" spans="4:36" ht="20.100000000000001" customHeight="1" x14ac:dyDescent="0.35">
      <c r="D41" s="389" t="str">
        <f>IF(F41="","",COUNTIF(データー!$G$8:$G$500,F41))</f>
        <v/>
      </c>
      <c r="E41" s="384"/>
      <c r="F41" s="87"/>
      <c r="G41" s="82"/>
      <c r="H41" s="83"/>
      <c r="I41" s="83"/>
      <c r="J41" s="84"/>
      <c r="K41" s="84"/>
      <c r="L41" s="83"/>
      <c r="M41" s="85"/>
      <c r="N41" s="83"/>
      <c r="O41" s="83"/>
      <c r="P41" s="86"/>
      <c r="Q41" s="83"/>
      <c r="R41" s="83"/>
      <c r="S41" s="83"/>
      <c r="T41" s="83"/>
      <c r="U41" s="83"/>
      <c r="V41" s="83"/>
      <c r="W41" s="83"/>
      <c r="X41" s="83"/>
      <c r="Y41" s="87"/>
      <c r="Z41" s="82"/>
      <c r="AA41" s="228"/>
      <c r="AB41" s="88"/>
      <c r="AC41" s="88"/>
      <c r="AD41" s="89"/>
      <c r="AE41" s="89"/>
      <c r="AF41" s="89"/>
      <c r="AG41" s="322"/>
      <c r="AH41" s="326"/>
      <c r="AI41" s="381"/>
      <c r="AJ41" s="387"/>
    </row>
    <row r="42" spans="4:36" ht="20.100000000000001" customHeight="1" thickBot="1" x14ac:dyDescent="0.4">
      <c r="D42" s="386" t="str">
        <f>IF(F42="","",COUNTIF(データー!$G$8:$G$500,F42))</f>
        <v/>
      </c>
      <c r="E42" s="385"/>
      <c r="F42" s="90"/>
      <c r="G42" s="91"/>
      <c r="H42" s="92"/>
      <c r="I42" s="92"/>
      <c r="J42" s="93"/>
      <c r="K42" s="93"/>
      <c r="L42" s="92"/>
      <c r="M42" s="94"/>
      <c r="N42" s="92"/>
      <c r="O42" s="92"/>
      <c r="P42" s="95"/>
      <c r="Q42" s="92"/>
      <c r="R42" s="92"/>
      <c r="S42" s="92"/>
      <c r="T42" s="92"/>
      <c r="U42" s="92"/>
      <c r="V42" s="92"/>
      <c r="W42" s="92"/>
      <c r="X42" s="92"/>
      <c r="Y42" s="90"/>
      <c r="Z42" s="91"/>
      <c r="AA42" s="318"/>
      <c r="AB42" s="96"/>
      <c r="AC42" s="96"/>
      <c r="AD42" s="97"/>
      <c r="AE42" s="97"/>
      <c r="AF42" s="97"/>
      <c r="AG42" s="323"/>
      <c r="AH42" s="327"/>
      <c r="AI42" s="381"/>
      <c r="AJ42" s="387"/>
    </row>
    <row r="43" spans="4:36" ht="20.100000000000001" customHeight="1" thickBot="1" x14ac:dyDescent="0.4">
      <c r="E43" s="98"/>
      <c r="F43" s="99" t="s">
        <v>39</v>
      </c>
      <c r="G43" s="100">
        <f t="shared" ref="G43:AG43" si="8">AVERAGE(G9:G33)</f>
        <v>0</v>
      </c>
      <c r="H43" s="101">
        <f t="shared" si="8"/>
        <v>0</v>
      </c>
      <c r="I43" s="101">
        <f t="shared" si="8"/>
        <v>0</v>
      </c>
      <c r="J43" s="102">
        <f t="shared" si="8"/>
        <v>0</v>
      </c>
      <c r="K43" s="102">
        <f t="shared" si="8"/>
        <v>0</v>
      </c>
      <c r="L43" s="101">
        <f t="shared" si="8"/>
        <v>0</v>
      </c>
      <c r="M43" s="103">
        <f t="shared" si="8"/>
        <v>0</v>
      </c>
      <c r="N43" s="101">
        <f t="shared" si="8"/>
        <v>0</v>
      </c>
      <c r="O43" s="101">
        <f t="shared" si="8"/>
        <v>0</v>
      </c>
      <c r="P43" s="104">
        <f t="shared" si="8"/>
        <v>0</v>
      </c>
      <c r="Q43" s="101">
        <f t="shared" si="8"/>
        <v>0</v>
      </c>
      <c r="R43" s="101">
        <f t="shared" si="8"/>
        <v>0</v>
      </c>
      <c r="S43" s="101">
        <f t="shared" si="8"/>
        <v>0</v>
      </c>
      <c r="T43" s="101">
        <f t="shared" si="8"/>
        <v>0</v>
      </c>
      <c r="U43" s="101">
        <f t="shared" si="8"/>
        <v>0</v>
      </c>
      <c r="V43" s="101">
        <f t="shared" si="8"/>
        <v>0</v>
      </c>
      <c r="W43" s="101">
        <f t="shared" si="8"/>
        <v>0</v>
      </c>
      <c r="X43" s="101">
        <f t="shared" si="8"/>
        <v>0</v>
      </c>
      <c r="Y43" s="105">
        <f t="shared" si="8"/>
        <v>0</v>
      </c>
      <c r="Z43" s="100">
        <f t="shared" si="8"/>
        <v>0</v>
      </c>
      <c r="AA43" s="319">
        <f t="shared" si="8"/>
        <v>0</v>
      </c>
      <c r="AB43" s="106">
        <f t="shared" si="8"/>
        <v>0</v>
      </c>
      <c r="AC43" s="106">
        <f t="shared" si="8"/>
        <v>0</v>
      </c>
      <c r="AD43" s="107">
        <f t="shared" si="8"/>
        <v>0</v>
      </c>
      <c r="AE43" s="107">
        <f t="shared" si="8"/>
        <v>0</v>
      </c>
      <c r="AF43" s="107">
        <f t="shared" si="8"/>
        <v>0</v>
      </c>
      <c r="AG43" s="324">
        <f t="shared" si="8"/>
        <v>0</v>
      </c>
      <c r="AH43" s="332">
        <v>0.11546363956272748</v>
      </c>
      <c r="AI43" s="331"/>
    </row>
    <row r="44" spans="4:36" ht="20.100000000000001" customHeight="1" thickTop="1" x14ac:dyDescent="0.35">
      <c r="F44" s="11" t="s">
        <v>52</v>
      </c>
    </row>
    <row r="50" spans="2:34" ht="20.100000000000001" customHeight="1" x14ac:dyDescent="0.35">
      <c r="B50" s="44"/>
    </row>
    <row r="51" spans="2:34" ht="20.100000000000001" customHeight="1" thickBot="1" x14ac:dyDescent="0.4">
      <c r="AB51" s="14">
        <f>MAX(AB54:AB65)</f>
        <v>0</v>
      </c>
      <c r="AC51" s="14">
        <f t="shared" ref="AC51:AF51" si="9">MAX(AC54:AC65)</f>
        <v>0</v>
      </c>
      <c r="AD51" s="14">
        <f t="shared" si="9"/>
        <v>0</v>
      </c>
      <c r="AE51" s="14">
        <f t="shared" si="9"/>
        <v>0</v>
      </c>
      <c r="AF51" s="14">
        <f t="shared" si="9"/>
        <v>0</v>
      </c>
      <c r="AG51" s="14">
        <f>MIN(AG54:AG65)</f>
        <v>0</v>
      </c>
    </row>
    <row r="52" spans="2:34" ht="20.100000000000001" customHeight="1" thickTop="1" thickBot="1" x14ac:dyDescent="0.4">
      <c r="F52" s="12"/>
      <c r="G52" s="13">
        <f>MAX(G54:G65)</f>
        <v>0</v>
      </c>
      <c r="H52" s="13">
        <f t="shared" ref="H52:Y52" si="10">MAX(H54:H65)</f>
        <v>0</v>
      </c>
      <c r="I52" s="13">
        <f t="shared" si="10"/>
        <v>0</v>
      </c>
      <c r="J52" s="13">
        <f t="shared" si="10"/>
        <v>0</v>
      </c>
      <c r="K52" s="13">
        <f t="shared" si="10"/>
        <v>0</v>
      </c>
      <c r="L52" s="13">
        <f t="shared" si="10"/>
        <v>0</v>
      </c>
      <c r="M52" s="13">
        <f t="shared" si="10"/>
        <v>0</v>
      </c>
      <c r="N52" s="13">
        <f t="shared" si="10"/>
        <v>0</v>
      </c>
      <c r="O52" s="13">
        <f t="shared" si="10"/>
        <v>0</v>
      </c>
      <c r="P52" s="13">
        <f t="shared" si="10"/>
        <v>0</v>
      </c>
      <c r="Q52" s="13">
        <f t="shared" si="10"/>
        <v>0</v>
      </c>
      <c r="R52" s="13">
        <f t="shared" si="10"/>
        <v>0</v>
      </c>
      <c r="S52" s="13">
        <f t="shared" si="10"/>
        <v>0</v>
      </c>
      <c r="T52" s="13">
        <f t="shared" si="10"/>
        <v>0</v>
      </c>
      <c r="U52" s="13">
        <f t="shared" si="10"/>
        <v>0</v>
      </c>
      <c r="V52" s="13">
        <f t="shared" si="10"/>
        <v>0</v>
      </c>
      <c r="W52" s="13">
        <f t="shared" si="10"/>
        <v>0</v>
      </c>
      <c r="X52" s="13">
        <f t="shared" si="10"/>
        <v>0</v>
      </c>
      <c r="Y52" s="13">
        <f t="shared" si="10"/>
        <v>0</v>
      </c>
      <c r="Z52" s="13"/>
      <c r="AA52" s="13"/>
      <c r="AB52" s="559" t="s">
        <v>41</v>
      </c>
      <c r="AC52" s="560"/>
      <c r="AD52" s="560"/>
      <c r="AE52" s="560"/>
      <c r="AF52" s="560"/>
      <c r="AG52" s="560"/>
      <c r="AH52" s="561"/>
    </row>
    <row r="53" spans="2:34" ht="20.100000000000001" customHeight="1" thickTop="1" thickBot="1" x14ac:dyDescent="0.4">
      <c r="C53" s="36"/>
      <c r="D53" s="108" t="s">
        <v>38</v>
      </c>
      <c r="E53" s="109" t="s">
        <v>0</v>
      </c>
      <c r="F53" s="46" t="s">
        <v>26</v>
      </c>
      <c r="G53" s="47" t="s">
        <v>7</v>
      </c>
      <c r="H53" s="48" t="s">
        <v>8</v>
      </c>
      <c r="I53" s="48" t="s">
        <v>9</v>
      </c>
      <c r="J53" s="48" t="s">
        <v>10</v>
      </c>
      <c r="K53" s="48" t="s">
        <v>11</v>
      </c>
      <c r="L53" s="48" t="s">
        <v>12</v>
      </c>
      <c r="M53" s="48" t="s">
        <v>13</v>
      </c>
      <c r="N53" s="48" t="s">
        <v>14</v>
      </c>
      <c r="O53" s="48" t="s">
        <v>15</v>
      </c>
      <c r="P53" s="48" t="s">
        <v>16</v>
      </c>
      <c r="Q53" s="48" t="s">
        <v>17</v>
      </c>
      <c r="R53" s="48" t="s">
        <v>18</v>
      </c>
      <c r="S53" s="48" t="s">
        <v>19</v>
      </c>
      <c r="T53" s="48" t="s">
        <v>20</v>
      </c>
      <c r="U53" s="48" t="s">
        <v>21</v>
      </c>
      <c r="V53" s="48" t="s">
        <v>22</v>
      </c>
      <c r="W53" s="48" t="s">
        <v>23</v>
      </c>
      <c r="X53" s="48" t="s">
        <v>24</v>
      </c>
      <c r="Y53" s="49" t="s">
        <v>25</v>
      </c>
      <c r="Z53" s="47" t="s">
        <v>8</v>
      </c>
      <c r="AA53" s="148" t="s">
        <v>11</v>
      </c>
      <c r="AB53" s="111" t="s">
        <v>1</v>
      </c>
      <c r="AC53" s="111" t="s">
        <v>2</v>
      </c>
      <c r="AD53" s="112" t="s">
        <v>3</v>
      </c>
      <c r="AE53" s="112" t="s">
        <v>4</v>
      </c>
      <c r="AF53" s="112" t="s">
        <v>5</v>
      </c>
      <c r="AG53" s="335" t="s">
        <v>6</v>
      </c>
      <c r="AH53" s="347" t="s">
        <v>93</v>
      </c>
    </row>
    <row r="54" spans="2:34" ht="20.100000000000001" customHeight="1" x14ac:dyDescent="0.35">
      <c r="B54" s="1"/>
      <c r="C54" s="36"/>
      <c r="D54" s="113">
        <v>1</v>
      </c>
      <c r="E54" s="114" t="str">
        <f>IF(F54="","",VLOOKUP(F54,$F$9:$AI$42,30,FALSE))</f>
        <v/>
      </c>
      <c r="F54" s="115" t="str">
        <f>IF(入力!E5="","",入力!E5)</f>
        <v/>
      </c>
      <c r="G54" s="116" t="str">
        <f>IF(F54="","",VLOOKUP(F54,$F$9:$AI$42,2,FALSE))</f>
        <v/>
      </c>
      <c r="H54" s="65" t="str">
        <f>IF(F54="","",VLOOKUP(F54,$F$9:$AI$42,3,FALSE))</f>
        <v/>
      </c>
      <c r="I54" s="65" t="str">
        <f>IF(F54="","",VLOOKUP(F54,$F$9:$AI$42,4,FALSE))</f>
        <v/>
      </c>
      <c r="J54" s="66" t="str">
        <f>IF(F54="","",VLOOKUP(F54,$F$9:$AI$42,5,FALSE))</f>
        <v/>
      </c>
      <c r="K54" s="66" t="str">
        <f>IF(F54="","",VLOOKUP(F54,$F$9:$AI$42,6,FALSE))</f>
        <v/>
      </c>
      <c r="L54" s="65" t="str">
        <f>IF(F54="","",VLOOKUP(F54,$F$9:$AI$42,7,FALSE))</f>
        <v/>
      </c>
      <c r="M54" s="67" t="str">
        <f>IF(F54="","",VLOOKUP(F54,$F$9:$AI$42,8,FALSE))</f>
        <v/>
      </c>
      <c r="N54" s="65" t="str">
        <f>IF(F54="","",VLOOKUP(F54,$F$9:$AI$42,9,FALSE))</f>
        <v/>
      </c>
      <c r="O54" s="65" t="str">
        <f>IF(F54="","",VLOOKUP(F54,$F$9:$AI$42,10,FALSE))</f>
        <v/>
      </c>
      <c r="P54" s="68" t="str">
        <f>IF(F54="","",VLOOKUP(F54,$F$9:$AI$42,11,FALSE))</f>
        <v/>
      </c>
      <c r="Q54" s="65" t="str">
        <f>IF(F54="","",VLOOKUP(F54,$F$9:$AI$42,12,FALSE))</f>
        <v/>
      </c>
      <c r="R54" s="65" t="str">
        <f>IF(F54="","",VLOOKUP(F54,$F$9:$AI$42,13,FALSE))</f>
        <v/>
      </c>
      <c r="S54" s="65" t="str">
        <f>IF(F54="","",VLOOKUP(F54,$F$9:$AI$42,14,FALSE))</f>
        <v/>
      </c>
      <c r="T54" s="65" t="str">
        <f>IF(F54="","",VLOOKUP(F54,$F$9:$AI$42,15,FALSE))</f>
        <v/>
      </c>
      <c r="U54" s="65" t="str">
        <f>IF(F54="","",VLOOKUP(F54,$F$9:$AI$42,16,FALSE))</f>
        <v/>
      </c>
      <c r="V54" s="65" t="str">
        <f>IF(F54="","",VLOOKUP(F54,$F$9:$AI$42,17,FALSE))</f>
        <v/>
      </c>
      <c r="W54" s="65" t="str">
        <f>IF(F54="","",VLOOKUP(F54,$F$9:$AI$42,18,FALSE))</f>
        <v/>
      </c>
      <c r="X54" s="65" t="str">
        <f>IF(F54="","",VLOOKUP(F54,$F$9:$AI$42,19,FALSE))</f>
        <v/>
      </c>
      <c r="Y54" s="117" t="str">
        <f>IF(F54="","",VLOOKUP(F54,$F$9:$AI$42,20,FALSE))</f>
        <v/>
      </c>
      <c r="Z54" s="64" t="str">
        <f>IF(F54="","",VLOOKUP(F54,$F$9:$AI$42,21,FALSE))</f>
        <v/>
      </c>
      <c r="AA54" s="227" t="str">
        <f>IF(F54="","",VLOOKUP(F54,$F$9:$AI$42,22,FALSE))</f>
        <v/>
      </c>
      <c r="AB54" s="70" t="str">
        <f>IFERROR(K54/H54,"")</f>
        <v/>
      </c>
      <c r="AC54" s="71" t="str">
        <f>IFERROR(L54/H54,"")</f>
        <v/>
      </c>
      <c r="AD54" s="71" t="str">
        <f>IFERROR((K54+M54)/(H54+M54+Q54),"")</f>
        <v/>
      </c>
      <c r="AE54" s="71" t="str">
        <f>IFERROR(AC54+AD54,"")</f>
        <v/>
      </c>
      <c r="AF54" s="71" t="str">
        <f>IFERROR(M54/G54,"")</f>
        <v/>
      </c>
      <c r="AG54" s="320" t="str">
        <f>IFERROR(P54/G54,"")</f>
        <v/>
      </c>
      <c r="AH54" s="337" t="str">
        <f>IFERROR(AA54/Z54,"-")</f>
        <v>-</v>
      </c>
    </row>
    <row r="55" spans="2:34" ht="20.100000000000001" customHeight="1" x14ac:dyDescent="0.35">
      <c r="B55" s="1"/>
      <c r="C55" s="36"/>
      <c r="D55" s="118">
        <v>2</v>
      </c>
      <c r="E55" s="119" t="str">
        <f t="shared" ref="E55:E65" si="11">IF(F55="","",VLOOKUP(F55,$F$9:$AI$42,30,FALSE))</f>
        <v/>
      </c>
      <c r="F55" s="120" t="str">
        <f>IF(入力!E6="","",入力!E6)</f>
        <v/>
      </c>
      <c r="G55" s="121" t="str">
        <f t="shared" ref="G55:G65" si="12">IF(F55="","",VLOOKUP(F55,$F$9:$AI$42,2,FALSE))</f>
        <v/>
      </c>
      <c r="H55" s="83" t="str">
        <f t="shared" ref="H55:H65" si="13">IF(F55="","",VLOOKUP(F55,$F$9:$AI$42,3,FALSE))</f>
        <v/>
      </c>
      <c r="I55" s="83" t="str">
        <f t="shared" ref="I55:I65" si="14">IF(F55="","",VLOOKUP(F55,$F$9:$AI$42,4,FALSE))</f>
        <v/>
      </c>
      <c r="J55" s="84" t="str">
        <f t="shared" ref="J55:J65" si="15">IF(F55="","",VLOOKUP(F55,$F$9:$AI$42,5,FALSE))</f>
        <v/>
      </c>
      <c r="K55" s="84" t="str">
        <f t="shared" ref="K55:K65" si="16">IF(F55="","",VLOOKUP(F55,$F$9:$AI$42,6,FALSE))</f>
        <v/>
      </c>
      <c r="L55" s="83" t="str">
        <f t="shared" ref="L55:L65" si="17">IF(F55="","",VLOOKUP(F55,$F$9:$AI$42,7,FALSE))</f>
        <v/>
      </c>
      <c r="M55" s="85" t="str">
        <f t="shared" ref="M55:M65" si="18">IF(F55="","",VLOOKUP(F55,$F$9:$AI$42,8,FALSE))</f>
        <v/>
      </c>
      <c r="N55" s="83" t="str">
        <f t="shared" ref="N55:N65" si="19">IF(F55="","",VLOOKUP(F55,$F$9:$AI$42,9,FALSE))</f>
        <v/>
      </c>
      <c r="O55" s="83" t="str">
        <f t="shared" ref="O55:O65" si="20">IF(F55="","",VLOOKUP(F55,$F$9:$AI$42,10,FALSE))</f>
        <v/>
      </c>
      <c r="P55" s="86" t="str">
        <f t="shared" ref="P55:P65" si="21">IF(F55="","",VLOOKUP(F55,$F$9:$AI$42,11,FALSE))</f>
        <v/>
      </c>
      <c r="Q55" s="83" t="str">
        <f t="shared" ref="Q55:Q65" si="22">IF(F55="","",VLOOKUP(F55,$F$9:$AI$42,12,FALSE))</f>
        <v/>
      </c>
      <c r="R55" s="83" t="str">
        <f t="shared" ref="R55:R65" si="23">IF(F55="","",VLOOKUP(F55,$F$9:$AI$42,13,FALSE))</f>
        <v/>
      </c>
      <c r="S55" s="83" t="str">
        <f t="shared" ref="S55:S65" si="24">IF(F55="","",VLOOKUP(F55,$F$9:$AI$42,14,FALSE))</f>
        <v/>
      </c>
      <c r="T55" s="83" t="str">
        <f t="shared" ref="T55:T65" si="25">IF(F55="","",VLOOKUP(F55,$F$9:$AI$42,15,FALSE))</f>
        <v/>
      </c>
      <c r="U55" s="83" t="str">
        <f t="shared" ref="U55:U65" si="26">IF(F55="","",VLOOKUP(F55,$F$9:$AI$42,16,FALSE))</f>
        <v/>
      </c>
      <c r="V55" s="83" t="str">
        <f t="shared" ref="V55:V65" si="27">IF(F55="","",VLOOKUP(F55,$F$9:$AI$42,17,FALSE))</f>
        <v/>
      </c>
      <c r="W55" s="83" t="str">
        <f t="shared" ref="W55:W65" si="28">IF(F55="","",VLOOKUP(F55,$F$9:$AI$42,18,FALSE))</f>
        <v/>
      </c>
      <c r="X55" s="83" t="str">
        <f t="shared" ref="X55:X65" si="29">IF(F55="","",VLOOKUP(F55,$F$9:$AI$42,19,FALSE))</f>
        <v/>
      </c>
      <c r="Y55" s="122" t="str">
        <f t="shared" ref="Y55:Y65" si="30">IF(F55="","",VLOOKUP(F55,$F$9:$AI$42,20,FALSE))</f>
        <v/>
      </c>
      <c r="Z55" s="82" t="str">
        <f t="shared" ref="Z55:Z65" si="31">IF(F55="","",VLOOKUP(F55,$F$9:$AI$42,21,FALSE))</f>
        <v/>
      </c>
      <c r="AA55" s="228" t="str">
        <f t="shared" ref="AA55:AA65" si="32">IF(F55="","",VLOOKUP(F55,$F$9:$AI$42,22,FALSE))</f>
        <v/>
      </c>
      <c r="AB55" s="88" t="str">
        <f t="shared" ref="AB55:AB64" si="33">IFERROR(K55/H55,"")</f>
        <v/>
      </c>
      <c r="AC55" s="89" t="str">
        <f t="shared" ref="AC55:AC65" si="34">IFERROR(L55/H55,"")</f>
        <v/>
      </c>
      <c r="AD55" s="89" t="str">
        <f t="shared" ref="AD55:AD65" si="35">IFERROR((K55+M55)/(H55+M55+Q55),"")</f>
        <v/>
      </c>
      <c r="AE55" s="89" t="str">
        <f t="shared" ref="AE55:AE65" si="36">IFERROR(AC55+AD55,"")</f>
        <v/>
      </c>
      <c r="AF55" s="89" t="str">
        <f t="shared" ref="AF55:AF65" si="37">IFERROR(M55/G55,"")</f>
        <v/>
      </c>
      <c r="AG55" s="322" t="str">
        <f t="shared" ref="AG55:AG65" si="38">IFERROR(P55/G55,"")</f>
        <v/>
      </c>
      <c r="AH55" s="338" t="str">
        <f t="shared" ref="AH55:AH65" si="39">IFERROR(AA55/Z55,"-")</f>
        <v>-</v>
      </c>
    </row>
    <row r="56" spans="2:34" ht="20.100000000000001" customHeight="1" x14ac:dyDescent="0.35">
      <c r="B56" s="1"/>
      <c r="C56" s="36"/>
      <c r="D56" s="118">
        <v>3</v>
      </c>
      <c r="E56" s="119" t="str">
        <f t="shared" si="11"/>
        <v/>
      </c>
      <c r="F56" s="120" t="str">
        <f>IF(入力!E7="","",入力!E7)</f>
        <v/>
      </c>
      <c r="G56" s="121" t="str">
        <f t="shared" si="12"/>
        <v/>
      </c>
      <c r="H56" s="83" t="str">
        <f t="shared" si="13"/>
        <v/>
      </c>
      <c r="I56" s="83" t="str">
        <f t="shared" si="14"/>
        <v/>
      </c>
      <c r="J56" s="84" t="str">
        <f t="shared" si="15"/>
        <v/>
      </c>
      <c r="K56" s="84" t="str">
        <f t="shared" si="16"/>
        <v/>
      </c>
      <c r="L56" s="83" t="str">
        <f t="shared" si="17"/>
        <v/>
      </c>
      <c r="M56" s="85" t="str">
        <f t="shared" si="18"/>
        <v/>
      </c>
      <c r="N56" s="83" t="str">
        <f t="shared" si="19"/>
        <v/>
      </c>
      <c r="O56" s="83" t="str">
        <f t="shared" si="20"/>
        <v/>
      </c>
      <c r="P56" s="86" t="str">
        <f t="shared" si="21"/>
        <v/>
      </c>
      <c r="Q56" s="83" t="str">
        <f t="shared" si="22"/>
        <v/>
      </c>
      <c r="R56" s="83" t="str">
        <f t="shared" si="23"/>
        <v/>
      </c>
      <c r="S56" s="83" t="str">
        <f t="shared" si="24"/>
        <v/>
      </c>
      <c r="T56" s="83" t="str">
        <f t="shared" si="25"/>
        <v/>
      </c>
      <c r="U56" s="83" t="str">
        <f t="shared" si="26"/>
        <v/>
      </c>
      <c r="V56" s="83" t="str">
        <f t="shared" si="27"/>
        <v/>
      </c>
      <c r="W56" s="83" t="str">
        <f t="shared" si="28"/>
        <v/>
      </c>
      <c r="X56" s="83" t="str">
        <f t="shared" si="29"/>
        <v/>
      </c>
      <c r="Y56" s="122" t="str">
        <f t="shared" si="30"/>
        <v/>
      </c>
      <c r="Z56" s="82" t="str">
        <f t="shared" si="31"/>
        <v/>
      </c>
      <c r="AA56" s="228" t="str">
        <f t="shared" si="32"/>
        <v/>
      </c>
      <c r="AB56" s="88" t="str">
        <f t="shared" si="33"/>
        <v/>
      </c>
      <c r="AC56" s="89" t="str">
        <f t="shared" si="34"/>
        <v/>
      </c>
      <c r="AD56" s="89" t="str">
        <f t="shared" si="35"/>
        <v/>
      </c>
      <c r="AE56" s="89" t="str">
        <f t="shared" si="36"/>
        <v/>
      </c>
      <c r="AF56" s="89" t="str">
        <f t="shared" si="37"/>
        <v/>
      </c>
      <c r="AG56" s="322" t="str">
        <f t="shared" si="38"/>
        <v/>
      </c>
      <c r="AH56" s="338" t="str">
        <f t="shared" si="39"/>
        <v>-</v>
      </c>
    </row>
    <row r="57" spans="2:34" ht="20.100000000000001" customHeight="1" x14ac:dyDescent="0.35">
      <c r="B57" s="1"/>
      <c r="C57" s="36"/>
      <c r="D57" s="118">
        <v>4</v>
      </c>
      <c r="E57" s="119" t="str">
        <f t="shared" si="11"/>
        <v/>
      </c>
      <c r="F57" s="120" t="str">
        <f>IF(入力!E8="","",入力!E8)</f>
        <v/>
      </c>
      <c r="G57" s="121" t="str">
        <f t="shared" si="12"/>
        <v/>
      </c>
      <c r="H57" s="83" t="str">
        <f t="shared" si="13"/>
        <v/>
      </c>
      <c r="I57" s="83" t="str">
        <f t="shared" si="14"/>
        <v/>
      </c>
      <c r="J57" s="84" t="str">
        <f t="shared" si="15"/>
        <v/>
      </c>
      <c r="K57" s="84" t="str">
        <f t="shared" si="16"/>
        <v/>
      </c>
      <c r="L57" s="83" t="str">
        <f t="shared" si="17"/>
        <v/>
      </c>
      <c r="M57" s="85" t="str">
        <f t="shared" si="18"/>
        <v/>
      </c>
      <c r="N57" s="83" t="str">
        <f t="shared" si="19"/>
        <v/>
      </c>
      <c r="O57" s="83" t="str">
        <f t="shared" si="20"/>
        <v/>
      </c>
      <c r="P57" s="86" t="str">
        <f t="shared" si="21"/>
        <v/>
      </c>
      <c r="Q57" s="83" t="str">
        <f t="shared" si="22"/>
        <v/>
      </c>
      <c r="R57" s="83" t="str">
        <f t="shared" si="23"/>
        <v/>
      </c>
      <c r="S57" s="83" t="str">
        <f t="shared" si="24"/>
        <v/>
      </c>
      <c r="T57" s="83" t="str">
        <f t="shared" si="25"/>
        <v/>
      </c>
      <c r="U57" s="83" t="str">
        <f t="shared" si="26"/>
        <v/>
      </c>
      <c r="V57" s="83" t="str">
        <f t="shared" si="27"/>
        <v/>
      </c>
      <c r="W57" s="83" t="str">
        <f t="shared" si="28"/>
        <v/>
      </c>
      <c r="X57" s="83" t="str">
        <f t="shared" si="29"/>
        <v/>
      </c>
      <c r="Y57" s="122" t="str">
        <f t="shared" si="30"/>
        <v/>
      </c>
      <c r="Z57" s="82" t="str">
        <f t="shared" si="31"/>
        <v/>
      </c>
      <c r="AA57" s="228" t="str">
        <f t="shared" si="32"/>
        <v/>
      </c>
      <c r="AB57" s="88" t="str">
        <f t="shared" si="33"/>
        <v/>
      </c>
      <c r="AC57" s="89" t="str">
        <f t="shared" si="34"/>
        <v/>
      </c>
      <c r="AD57" s="89" t="str">
        <f t="shared" si="35"/>
        <v/>
      </c>
      <c r="AE57" s="89" t="str">
        <f t="shared" si="36"/>
        <v/>
      </c>
      <c r="AF57" s="89" t="str">
        <f t="shared" si="37"/>
        <v/>
      </c>
      <c r="AG57" s="322" t="str">
        <f t="shared" si="38"/>
        <v/>
      </c>
      <c r="AH57" s="338" t="str">
        <f t="shared" si="39"/>
        <v>-</v>
      </c>
    </row>
    <row r="58" spans="2:34" ht="20.100000000000001" customHeight="1" x14ac:dyDescent="0.35">
      <c r="B58" s="1"/>
      <c r="C58" s="36"/>
      <c r="D58" s="118">
        <v>5</v>
      </c>
      <c r="E58" s="119" t="str">
        <f t="shared" si="11"/>
        <v/>
      </c>
      <c r="F58" s="120" t="str">
        <f>IF(入力!E9="","",入力!E9)</f>
        <v/>
      </c>
      <c r="G58" s="121" t="str">
        <f t="shared" si="12"/>
        <v/>
      </c>
      <c r="H58" s="83" t="str">
        <f t="shared" si="13"/>
        <v/>
      </c>
      <c r="I58" s="83" t="str">
        <f t="shared" si="14"/>
        <v/>
      </c>
      <c r="J58" s="84" t="str">
        <f t="shared" si="15"/>
        <v/>
      </c>
      <c r="K58" s="84" t="str">
        <f t="shared" si="16"/>
        <v/>
      </c>
      <c r="L58" s="83" t="str">
        <f t="shared" si="17"/>
        <v/>
      </c>
      <c r="M58" s="85" t="str">
        <f t="shared" si="18"/>
        <v/>
      </c>
      <c r="N58" s="83" t="str">
        <f t="shared" si="19"/>
        <v/>
      </c>
      <c r="O58" s="83" t="str">
        <f t="shared" si="20"/>
        <v/>
      </c>
      <c r="P58" s="86" t="str">
        <f t="shared" si="21"/>
        <v/>
      </c>
      <c r="Q58" s="83" t="str">
        <f t="shared" si="22"/>
        <v/>
      </c>
      <c r="R58" s="83" t="str">
        <f t="shared" si="23"/>
        <v/>
      </c>
      <c r="S58" s="83" t="str">
        <f t="shared" si="24"/>
        <v/>
      </c>
      <c r="T58" s="83" t="str">
        <f t="shared" si="25"/>
        <v/>
      </c>
      <c r="U58" s="83" t="str">
        <f t="shared" si="26"/>
        <v/>
      </c>
      <c r="V58" s="83" t="str">
        <f t="shared" si="27"/>
        <v/>
      </c>
      <c r="W58" s="83" t="str">
        <f t="shared" si="28"/>
        <v/>
      </c>
      <c r="X58" s="83" t="str">
        <f t="shared" si="29"/>
        <v/>
      </c>
      <c r="Y58" s="122" t="str">
        <f t="shared" si="30"/>
        <v/>
      </c>
      <c r="Z58" s="82" t="str">
        <f t="shared" si="31"/>
        <v/>
      </c>
      <c r="AA58" s="228" t="str">
        <f t="shared" si="32"/>
        <v/>
      </c>
      <c r="AB58" s="88" t="str">
        <f t="shared" si="33"/>
        <v/>
      </c>
      <c r="AC58" s="89" t="str">
        <f t="shared" si="34"/>
        <v/>
      </c>
      <c r="AD58" s="89" t="str">
        <f t="shared" si="35"/>
        <v/>
      </c>
      <c r="AE58" s="89" t="str">
        <f t="shared" si="36"/>
        <v/>
      </c>
      <c r="AF58" s="89" t="str">
        <f t="shared" si="37"/>
        <v/>
      </c>
      <c r="AG58" s="322" t="str">
        <f t="shared" si="38"/>
        <v/>
      </c>
      <c r="AH58" s="338" t="str">
        <f t="shared" si="39"/>
        <v>-</v>
      </c>
    </row>
    <row r="59" spans="2:34" ht="20.100000000000001" customHeight="1" x14ac:dyDescent="0.35">
      <c r="B59" s="1"/>
      <c r="C59" s="36"/>
      <c r="D59" s="118">
        <v>6</v>
      </c>
      <c r="E59" s="119" t="str">
        <f t="shared" si="11"/>
        <v/>
      </c>
      <c r="F59" s="120" t="str">
        <f>IF(入力!E10="","",入力!E10)</f>
        <v/>
      </c>
      <c r="G59" s="121" t="str">
        <f t="shared" si="12"/>
        <v/>
      </c>
      <c r="H59" s="83" t="str">
        <f t="shared" si="13"/>
        <v/>
      </c>
      <c r="I59" s="83" t="str">
        <f t="shared" si="14"/>
        <v/>
      </c>
      <c r="J59" s="84" t="str">
        <f t="shared" si="15"/>
        <v/>
      </c>
      <c r="K59" s="84" t="str">
        <f t="shared" si="16"/>
        <v/>
      </c>
      <c r="L59" s="83" t="str">
        <f t="shared" si="17"/>
        <v/>
      </c>
      <c r="M59" s="85" t="str">
        <f t="shared" si="18"/>
        <v/>
      </c>
      <c r="N59" s="83" t="str">
        <f t="shared" si="19"/>
        <v/>
      </c>
      <c r="O59" s="83" t="str">
        <f t="shared" si="20"/>
        <v/>
      </c>
      <c r="P59" s="86" t="str">
        <f t="shared" si="21"/>
        <v/>
      </c>
      <c r="Q59" s="83" t="str">
        <f t="shared" si="22"/>
        <v/>
      </c>
      <c r="R59" s="83" t="str">
        <f t="shared" si="23"/>
        <v/>
      </c>
      <c r="S59" s="83" t="str">
        <f t="shared" si="24"/>
        <v/>
      </c>
      <c r="T59" s="83" t="str">
        <f t="shared" si="25"/>
        <v/>
      </c>
      <c r="U59" s="83" t="str">
        <f t="shared" si="26"/>
        <v/>
      </c>
      <c r="V59" s="83" t="str">
        <f t="shared" si="27"/>
        <v/>
      </c>
      <c r="W59" s="83" t="str">
        <f t="shared" si="28"/>
        <v/>
      </c>
      <c r="X59" s="83" t="str">
        <f t="shared" si="29"/>
        <v/>
      </c>
      <c r="Y59" s="122" t="str">
        <f t="shared" si="30"/>
        <v/>
      </c>
      <c r="Z59" s="82" t="str">
        <f t="shared" si="31"/>
        <v/>
      </c>
      <c r="AA59" s="228" t="str">
        <f t="shared" si="32"/>
        <v/>
      </c>
      <c r="AB59" s="88" t="str">
        <f t="shared" si="33"/>
        <v/>
      </c>
      <c r="AC59" s="89" t="str">
        <f t="shared" si="34"/>
        <v/>
      </c>
      <c r="AD59" s="89" t="str">
        <f t="shared" si="35"/>
        <v/>
      </c>
      <c r="AE59" s="89" t="str">
        <f t="shared" si="36"/>
        <v/>
      </c>
      <c r="AF59" s="89" t="str">
        <f t="shared" si="37"/>
        <v/>
      </c>
      <c r="AG59" s="322" t="str">
        <f t="shared" si="38"/>
        <v/>
      </c>
      <c r="AH59" s="338" t="str">
        <f t="shared" si="39"/>
        <v>-</v>
      </c>
    </row>
    <row r="60" spans="2:34" ht="20.100000000000001" customHeight="1" x14ac:dyDescent="0.35">
      <c r="B60" s="1"/>
      <c r="C60" s="36"/>
      <c r="D60" s="118">
        <v>7</v>
      </c>
      <c r="E60" s="119" t="str">
        <f t="shared" si="11"/>
        <v/>
      </c>
      <c r="F60" s="120" t="str">
        <f>IF(入力!E11="","",入力!E11)</f>
        <v/>
      </c>
      <c r="G60" s="121" t="str">
        <f t="shared" si="12"/>
        <v/>
      </c>
      <c r="H60" s="83" t="str">
        <f t="shared" si="13"/>
        <v/>
      </c>
      <c r="I60" s="83" t="str">
        <f t="shared" si="14"/>
        <v/>
      </c>
      <c r="J60" s="84" t="str">
        <f t="shared" si="15"/>
        <v/>
      </c>
      <c r="K60" s="84" t="str">
        <f t="shared" si="16"/>
        <v/>
      </c>
      <c r="L60" s="83" t="str">
        <f t="shared" si="17"/>
        <v/>
      </c>
      <c r="M60" s="85" t="str">
        <f t="shared" si="18"/>
        <v/>
      </c>
      <c r="N60" s="83" t="str">
        <f t="shared" si="19"/>
        <v/>
      </c>
      <c r="O60" s="83" t="str">
        <f t="shared" si="20"/>
        <v/>
      </c>
      <c r="P60" s="86" t="str">
        <f t="shared" si="21"/>
        <v/>
      </c>
      <c r="Q60" s="83" t="str">
        <f t="shared" si="22"/>
        <v/>
      </c>
      <c r="R60" s="83" t="str">
        <f t="shared" si="23"/>
        <v/>
      </c>
      <c r="S60" s="83" t="str">
        <f t="shared" si="24"/>
        <v/>
      </c>
      <c r="T60" s="83" t="str">
        <f t="shared" si="25"/>
        <v/>
      </c>
      <c r="U60" s="83" t="str">
        <f t="shared" si="26"/>
        <v/>
      </c>
      <c r="V60" s="83" t="str">
        <f t="shared" si="27"/>
        <v/>
      </c>
      <c r="W60" s="83" t="str">
        <f t="shared" si="28"/>
        <v/>
      </c>
      <c r="X60" s="83" t="str">
        <f t="shared" si="29"/>
        <v/>
      </c>
      <c r="Y60" s="122" t="str">
        <f t="shared" si="30"/>
        <v/>
      </c>
      <c r="Z60" s="82" t="str">
        <f t="shared" si="31"/>
        <v/>
      </c>
      <c r="AA60" s="228" t="str">
        <f t="shared" si="32"/>
        <v/>
      </c>
      <c r="AB60" s="88" t="str">
        <f t="shared" si="33"/>
        <v/>
      </c>
      <c r="AC60" s="89" t="str">
        <f t="shared" si="34"/>
        <v/>
      </c>
      <c r="AD60" s="89" t="str">
        <f t="shared" si="35"/>
        <v/>
      </c>
      <c r="AE60" s="89" t="str">
        <f t="shared" si="36"/>
        <v/>
      </c>
      <c r="AF60" s="89" t="str">
        <f t="shared" si="37"/>
        <v/>
      </c>
      <c r="AG60" s="322" t="str">
        <f t="shared" si="38"/>
        <v/>
      </c>
      <c r="AH60" s="338" t="str">
        <f t="shared" si="39"/>
        <v>-</v>
      </c>
    </row>
    <row r="61" spans="2:34" ht="20.100000000000001" customHeight="1" x14ac:dyDescent="0.35">
      <c r="B61" s="1"/>
      <c r="C61" s="36"/>
      <c r="D61" s="118">
        <v>8</v>
      </c>
      <c r="E61" s="119" t="str">
        <f t="shared" si="11"/>
        <v/>
      </c>
      <c r="F61" s="120" t="str">
        <f>IF(入力!E12="","",入力!E12)</f>
        <v/>
      </c>
      <c r="G61" s="121" t="str">
        <f t="shared" si="12"/>
        <v/>
      </c>
      <c r="H61" s="83" t="str">
        <f t="shared" si="13"/>
        <v/>
      </c>
      <c r="I61" s="83" t="str">
        <f t="shared" si="14"/>
        <v/>
      </c>
      <c r="J61" s="84" t="str">
        <f t="shared" si="15"/>
        <v/>
      </c>
      <c r="K61" s="84" t="str">
        <f t="shared" si="16"/>
        <v/>
      </c>
      <c r="L61" s="83" t="str">
        <f t="shared" si="17"/>
        <v/>
      </c>
      <c r="M61" s="85" t="str">
        <f t="shared" si="18"/>
        <v/>
      </c>
      <c r="N61" s="83" t="str">
        <f t="shared" si="19"/>
        <v/>
      </c>
      <c r="O61" s="83" t="str">
        <f t="shared" si="20"/>
        <v/>
      </c>
      <c r="P61" s="86" t="str">
        <f t="shared" si="21"/>
        <v/>
      </c>
      <c r="Q61" s="83" t="str">
        <f t="shared" si="22"/>
        <v/>
      </c>
      <c r="R61" s="83" t="str">
        <f t="shared" si="23"/>
        <v/>
      </c>
      <c r="S61" s="83" t="str">
        <f t="shared" si="24"/>
        <v/>
      </c>
      <c r="T61" s="83" t="str">
        <f t="shared" si="25"/>
        <v/>
      </c>
      <c r="U61" s="83" t="str">
        <f t="shared" si="26"/>
        <v/>
      </c>
      <c r="V61" s="83" t="str">
        <f t="shared" si="27"/>
        <v/>
      </c>
      <c r="W61" s="83" t="str">
        <f t="shared" si="28"/>
        <v/>
      </c>
      <c r="X61" s="83" t="str">
        <f t="shared" si="29"/>
        <v/>
      </c>
      <c r="Y61" s="122" t="str">
        <f t="shared" si="30"/>
        <v/>
      </c>
      <c r="Z61" s="82" t="str">
        <f t="shared" si="31"/>
        <v/>
      </c>
      <c r="AA61" s="228" t="str">
        <f t="shared" si="32"/>
        <v/>
      </c>
      <c r="AB61" s="88" t="str">
        <f t="shared" si="33"/>
        <v/>
      </c>
      <c r="AC61" s="89" t="str">
        <f t="shared" si="34"/>
        <v/>
      </c>
      <c r="AD61" s="89" t="str">
        <f t="shared" si="35"/>
        <v/>
      </c>
      <c r="AE61" s="89" t="str">
        <f t="shared" si="36"/>
        <v/>
      </c>
      <c r="AF61" s="89" t="str">
        <f t="shared" si="37"/>
        <v/>
      </c>
      <c r="AG61" s="322" t="str">
        <f t="shared" si="38"/>
        <v/>
      </c>
      <c r="AH61" s="338" t="str">
        <f t="shared" si="39"/>
        <v>-</v>
      </c>
    </row>
    <row r="62" spans="2:34" ht="20.100000000000001" customHeight="1" x14ac:dyDescent="0.35">
      <c r="B62" s="1"/>
      <c r="C62" s="36"/>
      <c r="D62" s="118">
        <v>9</v>
      </c>
      <c r="E62" s="119" t="str">
        <f t="shared" si="11"/>
        <v/>
      </c>
      <c r="F62" s="120" t="str">
        <f>IF(入力!E13="","",入力!E13)</f>
        <v/>
      </c>
      <c r="G62" s="121" t="str">
        <f t="shared" si="12"/>
        <v/>
      </c>
      <c r="H62" s="83" t="str">
        <f t="shared" si="13"/>
        <v/>
      </c>
      <c r="I62" s="83" t="str">
        <f t="shared" si="14"/>
        <v/>
      </c>
      <c r="J62" s="84" t="str">
        <f t="shared" si="15"/>
        <v/>
      </c>
      <c r="K62" s="84" t="str">
        <f t="shared" si="16"/>
        <v/>
      </c>
      <c r="L62" s="83" t="str">
        <f t="shared" si="17"/>
        <v/>
      </c>
      <c r="M62" s="85" t="str">
        <f t="shared" si="18"/>
        <v/>
      </c>
      <c r="N62" s="83" t="str">
        <f t="shared" si="19"/>
        <v/>
      </c>
      <c r="O62" s="83" t="str">
        <f t="shared" si="20"/>
        <v/>
      </c>
      <c r="P62" s="86" t="str">
        <f t="shared" si="21"/>
        <v/>
      </c>
      <c r="Q62" s="83" t="str">
        <f t="shared" si="22"/>
        <v/>
      </c>
      <c r="R62" s="83" t="str">
        <f t="shared" si="23"/>
        <v/>
      </c>
      <c r="S62" s="83" t="str">
        <f t="shared" si="24"/>
        <v/>
      </c>
      <c r="T62" s="83" t="str">
        <f t="shared" si="25"/>
        <v/>
      </c>
      <c r="U62" s="83" t="str">
        <f t="shared" si="26"/>
        <v/>
      </c>
      <c r="V62" s="83" t="str">
        <f t="shared" si="27"/>
        <v/>
      </c>
      <c r="W62" s="83" t="str">
        <f t="shared" si="28"/>
        <v/>
      </c>
      <c r="X62" s="83" t="str">
        <f t="shared" si="29"/>
        <v/>
      </c>
      <c r="Y62" s="122" t="str">
        <f t="shared" si="30"/>
        <v/>
      </c>
      <c r="Z62" s="82" t="str">
        <f t="shared" si="31"/>
        <v/>
      </c>
      <c r="AA62" s="228" t="str">
        <f t="shared" si="32"/>
        <v/>
      </c>
      <c r="AB62" s="88" t="str">
        <f t="shared" si="33"/>
        <v/>
      </c>
      <c r="AC62" s="89" t="str">
        <f t="shared" si="34"/>
        <v/>
      </c>
      <c r="AD62" s="89" t="str">
        <f t="shared" si="35"/>
        <v/>
      </c>
      <c r="AE62" s="89" t="str">
        <f t="shared" si="36"/>
        <v/>
      </c>
      <c r="AF62" s="89" t="str">
        <f t="shared" si="37"/>
        <v/>
      </c>
      <c r="AG62" s="322" t="str">
        <f t="shared" si="38"/>
        <v/>
      </c>
      <c r="AH62" s="338" t="str">
        <f t="shared" si="39"/>
        <v>-</v>
      </c>
    </row>
    <row r="63" spans="2:34" ht="20.100000000000001" customHeight="1" x14ac:dyDescent="0.35">
      <c r="B63" s="1"/>
      <c r="C63" s="36"/>
      <c r="D63" s="118">
        <v>10</v>
      </c>
      <c r="E63" s="119" t="str">
        <f t="shared" si="11"/>
        <v/>
      </c>
      <c r="F63" s="120" t="str">
        <f>IF(入力!E14="","",入力!E14)</f>
        <v/>
      </c>
      <c r="G63" s="121" t="str">
        <f t="shared" si="12"/>
        <v/>
      </c>
      <c r="H63" s="83" t="str">
        <f t="shared" si="13"/>
        <v/>
      </c>
      <c r="I63" s="83" t="str">
        <f t="shared" si="14"/>
        <v/>
      </c>
      <c r="J63" s="84" t="str">
        <f t="shared" si="15"/>
        <v/>
      </c>
      <c r="K63" s="84" t="str">
        <f t="shared" si="16"/>
        <v/>
      </c>
      <c r="L63" s="83" t="str">
        <f t="shared" si="17"/>
        <v/>
      </c>
      <c r="M63" s="85" t="str">
        <f t="shared" si="18"/>
        <v/>
      </c>
      <c r="N63" s="83" t="str">
        <f t="shared" si="19"/>
        <v/>
      </c>
      <c r="O63" s="83" t="str">
        <f t="shared" si="20"/>
        <v/>
      </c>
      <c r="P63" s="86" t="str">
        <f t="shared" si="21"/>
        <v/>
      </c>
      <c r="Q63" s="83" t="str">
        <f t="shared" si="22"/>
        <v/>
      </c>
      <c r="R63" s="83" t="str">
        <f t="shared" si="23"/>
        <v/>
      </c>
      <c r="S63" s="83" t="str">
        <f t="shared" si="24"/>
        <v/>
      </c>
      <c r="T63" s="83" t="str">
        <f t="shared" si="25"/>
        <v/>
      </c>
      <c r="U63" s="83" t="str">
        <f t="shared" si="26"/>
        <v/>
      </c>
      <c r="V63" s="83" t="str">
        <f t="shared" si="27"/>
        <v/>
      </c>
      <c r="W63" s="83" t="str">
        <f t="shared" si="28"/>
        <v/>
      </c>
      <c r="X63" s="83" t="str">
        <f t="shared" si="29"/>
        <v/>
      </c>
      <c r="Y63" s="122" t="str">
        <f t="shared" si="30"/>
        <v/>
      </c>
      <c r="Z63" s="82" t="str">
        <f t="shared" si="31"/>
        <v/>
      </c>
      <c r="AA63" s="228" t="str">
        <f t="shared" si="32"/>
        <v/>
      </c>
      <c r="AB63" s="88" t="str">
        <f t="shared" si="33"/>
        <v/>
      </c>
      <c r="AC63" s="89" t="str">
        <f t="shared" si="34"/>
        <v/>
      </c>
      <c r="AD63" s="89" t="str">
        <f t="shared" si="35"/>
        <v/>
      </c>
      <c r="AE63" s="89" t="str">
        <f t="shared" si="36"/>
        <v/>
      </c>
      <c r="AF63" s="89" t="str">
        <f t="shared" si="37"/>
        <v/>
      </c>
      <c r="AG63" s="322" t="str">
        <f t="shared" si="38"/>
        <v/>
      </c>
      <c r="AH63" s="338" t="str">
        <f t="shared" si="39"/>
        <v>-</v>
      </c>
    </row>
    <row r="64" spans="2:34" ht="20.100000000000001" customHeight="1" x14ac:dyDescent="0.35">
      <c r="B64" s="1"/>
      <c r="C64" s="36"/>
      <c r="D64" s="118">
        <v>11</v>
      </c>
      <c r="E64" s="119" t="str">
        <f t="shared" si="11"/>
        <v/>
      </c>
      <c r="F64" s="123" t="str">
        <f>IF(入力!E15="","",入力!E15)</f>
        <v/>
      </c>
      <c r="G64" s="121" t="str">
        <f t="shared" si="12"/>
        <v/>
      </c>
      <c r="H64" s="83" t="str">
        <f t="shared" si="13"/>
        <v/>
      </c>
      <c r="I64" s="83" t="str">
        <f t="shared" si="14"/>
        <v/>
      </c>
      <c r="J64" s="84" t="str">
        <f t="shared" si="15"/>
        <v/>
      </c>
      <c r="K64" s="84" t="str">
        <f t="shared" si="16"/>
        <v/>
      </c>
      <c r="L64" s="83" t="str">
        <f t="shared" si="17"/>
        <v/>
      </c>
      <c r="M64" s="85" t="str">
        <f t="shared" si="18"/>
        <v/>
      </c>
      <c r="N64" s="83" t="str">
        <f t="shared" si="19"/>
        <v/>
      </c>
      <c r="O64" s="83" t="str">
        <f t="shared" si="20"/>
        <v/>
      </c>
      <c r="P64" s="86" t="str">
        <f t="shared" si="21"/>
        <v/>
      </c>
      <c r="Q64" s="83" t="str">
        <f t="shared" si="22"/>
        <v/>
      </c>
      <c r="R64" s="83" t="str">
        <f t="shared" si="23"/>
        <v/>
      </c>
      <c r="S64" s="83" t="str">
        <f t="shared" si="24"/>
        <v/>
      </c>
      <c r="T64" s="83" t="str">
        <f t="shared" si="25"/>
        <v/>
      </c>
      <c r="U64" s="83" t="str">
        <f t="shared" si="26"/>
        <v/>
      </c>
      <c r="V64" s="83" t="str">
        <f t="shared" si="27"/>
        <v/>
      </c>
      <c r="W64" s="83" t="str">
        <f t="shared" si="28"/>
        <v/>
      </c>
      <c r="X64" s="83" t="str">
        <f t="shared" si="29"/>
        <v/>
      </c>
      <c r="Y64" s="122" t="str">
        <f t="shared" si="30"/>
        <v/>
      </c>
      <c r="Z64" s="82" t="str">
        <f t="shared" si="31"/>
        <v/>
      </c>
      <c r="AA64" s="228" t="str">
        <f t="shared" si="32"/>
        <v/>
      </c>
      <c r="AB64" s="88" t="str">
        <f t="shared" si="33"/>
        <v/>
      </c>
      <c r="AC64" s="89" t="str">
        <f t="shared" si="34"/>
        <v/>
      </c>
      <c r="AD64" s="89" t="str">
        <f t="shared" si="35"/>
        <v/>
      </c>
      <c r="AE64" s="89" t="str">
        <f t="shared" si="36"/>
        <v/>
      </c>
      <c r="AF64" s="89" t="str">
        <f t="shared" si="37"/>
        <v/>
      </c>
      <c r="AG64" s="322" t="str">
        <f t="shared" si="38"/>
        <v/>
      </c>
      <c r="AH64" s="338" t="str">
        <f t="shared" si="39"/>
        <v>-</v>
      </c>
    </row>
    <row r="65" spans="2:48" ht="20.100000000000001" customHeight="1" thickBot="1" x14ac:dyDescent="0.4">
      <c r="B65" s="1"/>
      <c r="C65" s="36"/>
      <c r="D65" s="124">
        <v>12</v>
      </c>
      <c r="E65" s="125" t="str">
        <f t="shared" si="11"/>
        <v/>
      </c>
      <c r="F65" s="126" t="str">
        <f>IF(入力!E16="","",入力!E16)</f>
        <v/>
      </c>
      <c r="G65" s="127" t="str">
        <f t="shared" si="12"/>
        <v/>
      </c>
      <c r="H65" s="128" t="str">
        <f t="shared" si="13"/>
        <v/>
      </c>
      <c r="I65" s="128" t="str">
        <f t="shared" si="14"/>
        <v/>
      </c>
      <c r="J65" s="129" t="str">
        <f t="shared" si="15"/>
        <v/>
      </c>
      <c r="K65" s="129" t="str">
        <f t="shared" si="16"/>
        <v/>
      </c>
      <c r="L65" s="128" t="str">
        <f t="shared" si="17"/>
        <v/>
      </c>
      <c r="M65" s="130" t="str">
        <f t="shared" si="18"/>
        <v/>
      </c>
      <c r="N65" s="128" t="str">
        <f t="shared" si="19"/>
        <v/>
      </c>
      <c r="O65" s="128" t="str">
        <f t="shared" si="20"/>
        <v/>
      </c>
      <c r="P65" s="131" t="str">
        <f t="shared" si="21"/>
        <v/>
      </c>
      <c r="Q65" s="128" t="str">
        <f t="shared" si="22"/>
        <v/>
      </c>
      <c r="R65" s="128" t="str">
        <f t="shared" si="23"/>
        <v/>
      </c>
      <c r="S65" s="128" t="str">
        <f t="shared" si="24"/>
        <v/>
      </c>
      <c r="T65" s="128" t="str">
        <f t="shared" si="25"/>
        <v/>
      </c>
      <c r="U65" s="128" t="str">
        <f t="shared" si="26"/>
        <v/>
      </c>
      <c r="V65" s="128" t="str">
        <f t="shared" si="27"/>
        <v/>
      </c>
      <c r="W65" s="128" t="str">
        <f t="shared" si="28"/>
        <v/>
      </c>
      <c r="X65" s="128" t="str">
        <f t="shared" si="29"/>
        <v/>
      </c>
      <c r="Y65" s="132" t="str">
        <f t="shared" si="30"/>
        <v/>
      </c>
      <c r="Z65" s="200" t="str">
        <f t="shared" si="31"/>
        <v/>
      </c>
      <c r="AA65" s="229" t="str">
        <f t="shared" si="32"/>
        <v/>
      </c>
      <c r="AB65" s="133" t="str">
        <f>IFERROR(K65/H65,"")</f>
        <v/>
      </c>
      <c r="AC65" s="134" t="str">
        <f t="shared" si="34"/>
        <v/>
      </c>
      <c r="AD65" s="134" t="str">
        <f t="shared" si="35"/>
        <v/>
      </c>
      <c r="AE65" s="134" t="str">
        <f t="shared" si="36"/>
        <v/>
      </c>
      <c r="AF65" s="134" t="str">
        <f t="shared" si="37"/>
        <v/>
      </c>
      <c r="AG65" s="336" t="str">
        <f t="shared" si="38"/>
        <v/>
      </c>
      <c r="AH65" s="339" t="str">
        <f t="shared" si="39"/>
        <v>-</v>
      </c>
    </row>
    <row r="66" spans="2:48" ht="20.100000000000001" customHeight="1" thickTop="1" thickBot="1" x14ac:dyDescent="0.4">
      <c r="D66" s="16"/>
      <c r="E66" s="16"/>
      <c r="F66" s="54" t="s">
        <v>40</v>
      </c>
      <c r="G66" s="6" t="e">
        <f>AVERAGE(G54:G65)</f>
        <v>#DIV/0!</v>
      </c>
      <c r="H66" s="7" t="e">
        <f t="shared" ref="H66:AH66" si="40">AVERAGE(H54:H65)</f>
        <v>#DIV/0!</v>
      </c>
      <c r="I66" s="7" t="e">
        <f t="shared" si="40"/>
        <v>#DIV/0!</v>
      </c>
      <c r="J66" s="7" t="e">
        <f t="shared" si="40"/>
        <v>#DIV/0!</v>
      </c>
      <c r="K66" s="7" t="e">
        <f t="shared" si="40"/>
        <v>#DIV/0!</v>
      </c>
      <c r="L66" s="7" t="e">
        <f t="shared" si="40"/>
        <v>#DIV/0!</v>
      </c>
      <c r="M66" s="7" t="e">
        <f t="shared" si="40"/>
        <v>#DIV/0!</v>
      </c>
      <c r="N66" s="7" t="e">
        <f t="shared" si="40"/>
        <v>#DIV/0!</v>
      </c>
      <c r="O66" s="7" t="e">
        <f t="shared" si="40"/>
        <v>#DIV/0!</v>
      </c>
      <c r="P66" s="7" t="e">
        <f t="shared" si="40"/>
        <v>#DIV/0!</v>
      </c>
      <c r="Q66" s="7" t="e">
        <f t="shared" si="40"/>
        <v>#DIV/0!</v>
      </c>
      <c r="R66" s="7" t="e">
        <f t="shared" si="40"/>
        <v>#DIV/0!</v>
      </c>
      <c r="S66" s="7" t="e">
        <f t="shared" si="40"/>
        <v>#DIV/0!</v>
      </c>
      <c r="T66" s="7" t="e">
        <f t="shared" si="40"/>
        <v>#DIV/0!</v>
      </c>
      <c r="U66" s="7" t="e">
        <f t="shared" si="40"/>
        <v>#DIV/0!</v>
      </c>
      <c r="V66" s="7" t="e">
        <f t="shared" si="40"/>
        <v>#DIV/0!</v>
      </c>
      <c r="W66" s="7" t="e">
        <f t="shared" si="40"/>
        <v>#DIV/0!</v>
      </c>
      <c r="X66" s="7" t="e">
        <f t="shared" si="40"/>
        <v>#DIV/0!</v>
      </c>
      <c r="Y66" s="8" t="e">
        <f t="shared" si="40"/>
        <v>#DIV/0!</v>
      </c>
      <c r="Z66" s="333" t="e">
        <f t="shared" si="40"/>
        <v>#DIV/0!</v>
      </c>
      <c r="AA66" s="334" t="e">
        <f t="shared" si="40"/>
        <v>#DIV/0!</v>
      </c>
      <c r="AB66" s="61" t="e">
        <f t="shared" si="40"/>
        <v>#DIV/0!</v>
      </c>
      <c r="AC66" s="62" t="e">
        <f t="shared" si="40"/>
        <v>#DIV/0!</v>
      </c>
      <c r="AD66" s="62" t="e">
        <f t="shared" si="40"/>
        <v>#DIV/0!</v>
      </c>
      <c r="AE66" s="62" t="e">
        <f t="shared" si="40"/>
        <v>#DIV/0!</v>
      </c>
      <c r="AF66" s="62" t="e">
        <f t="shared" si="40"/>
        <v>#DIV/0!</v>
      </c>
      <c r="AG66" s="316" t="e">
        <f t="shared" si="40"/>
        <v>#DIV/0!</v>
      </c>
      <c r="AH66" s="348" t="e">
        <f t="shared" si="40"/>
        <v>#DIV/0!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16"/>
    </row>
    <row r="67" spans="2:48" ht="20.100000000000001" customHeight="1" thickTop="1" x14ac:dyDescent="0.35">
      <c r="AB67" s="10"/>
      <c r="AC67" s="10"/>
      <c r="AD67" s="10"/>
      <c r="AE67" s="10"/>
      <c r="AF67" s="10"/>
      <c r="AG67" s="10"/>
    </row>
    <row r="68" spans="2:48" ht="20.100000000000001" customHeight="1" thickBot="1" x14ac:dyDescent="0.4">
      <c r="O68" s="1"/>
      <c r="P68" s="1"/>
      <c r="Q68" s="1"/>
      <c r="R68" s="1"/>
      <c r="S68" s="1"/>
      <c r="Y68" s="1"/>
      <c r="Z68" s="1"/>
      <c r="AA68" s="1"/>
      <c r="AB68" s="10"/>
      <c r="AC68" s="10"/>
      <c r="AD68" s="10"/>
      <c r="AE68" s="10"/>
      <c r="AF68" s="10"/>
      <c r="AG68" s="10"/>
    </row>
    <row r="69" spans="2:48" ht="20.100000000000001" customHeight="1" thickTop="1" thickBot="1" x14ac:dyDescent="0.4">
      <c r="G69" s="559" t="s">
        <v>45</v>
      </c>
      <c r="H69" s="560"/>
      <c r="I69" s="560"/>
      <c r="J69" s="560"/>
      <c r="K69" s="560"/>
      <c r="L69" s="560"/>
      <c r="M69" s="560"/>
      <c r="N69" s="560"/>
      <c r="O69" s="560"/>
      <c r="P69" s="561"/>
      <c r="Q69" s="1"/>
      <c r="R69" s="1"/>
      <c r="S69" s="1"/>
      <c r="Y69" s="1"/>
      <c r="Z69" s="1"/>
      <c r="AA69" s="1"/>
      <c r="AB69" s="17"/>
      <c r="AC69" s="17"/>
      <c r="AD69" s="17"/>
      <c r="AE69" s="17"/>
      <c r="AF69" s="19"/>
      <c r="AG69" s="17"/>
    </row>
    <row r="70" spans="2:48" ht="20.100000000000001" customHeight="1" thickTop="1" thickBot="1" x14ac:dyDescent="0.4">
      <c r="F70" s="135" t="s">
        <v>26</v>
      </c>
      <c r="G70" s="110" t="s">
        <v>1</v>
      </c>
      <c r="H70" s="111" t="s">
        <v>42</v>
      </c>
      <c r="I70" s="112" t="s">
        <v>43</v>
      </c>
      <c r="J70" s="112" t="s">
        <v>4</v>
      </c>
      <c r="K70" s="112" t="s">
        <v>13</v>
      </c>
      <c r="L70" s="335" t="s">
        <v>44</v>
      </c>
      <c r="M70" s="340" t="s">
        <v>93</v>
      </c>
      <c r="N70" s="136" t="s">
        <v>47</v>
      </c>
      <c r="O70" s="112" t="s">
        <v>48</v>
      </c>
      <c r="P70" s="335" t="s">
        <v>46</v>
      </c>
      <c r="Q70" s="396" t="s">
        <v>95</v>
      </c>
      <c r="R70" s="397" t="s">
        <v>96</v>
      </c>
      <c r="S70" s="18"/>
      <c r="W70" s="16"/>
      <c r="X70" s="9"/>
      <c r="Y70" s="16"/>
      <c r="Z70" s="16"/>
      <c r="AA70" s="16"/>
      <c r="AB70" s="10"/>
      <c r="AC70" s="10"/>
      <c r="AD70" s="10"/>
      <c r="AE70" s="17"/>
      <c r="AF70" s="19"/>
      <c r="AG70" s="17"/>
      <c r="AI70" s="1"/>
      <c r="AJ70" s="15"/>
      <c r="AK70" s="15"/>
      <c r="AL70" s="15"/>
      <c r="AM70" s="15"/>
      <c r="AN70" s="15"/>
      <c r="AO70" s="15"/>
      <c r="AP70" s="15"/>
      <c r="AQ70" s="15"/>
      <c r="AR70" s="15"/>
      <c r="AS70" s="1"/>
    </row>
    <row r="71" spans="2:48" ht="20.100000000000001" customHeight="1" x14ac:dyDescent="0.35">
      <c r="F71" s="137" t="str">
        <f>IF(F54="","",F54)</f>
        <v/>
      </c>
      <c r="G71" s="138">
        <f>IFERROR(AB54/$AB$66,0)</f>
        <v>0</v>
      </c>
      <c r="H71" s="139">
        <f>IFERROR(AC54/$AC$66,0)</f>
        <v>0</v>
      </c>
      <c r="I71" s="139">
        <f>IFERROR(AD54/$AD$66,0)</f>
        <v>0</v>
      </c>
      <c r="J71" s="139">
        <f>IFERROR(AE54/$AE$66,0)</f>
        <v>0</v>
      </c>
      <c r="K71" s="139">
        <f>IFERROR(AF54/$AF$66,0)</f>
        <v>0</v>
      </c>
      <c r="L71" s="140">
        <f>IFERROR($AG$66/AG54,0)</f>
        <v>0</v>
      </c>
      <c r="M71" s="344" t="str">
        <f>IF(F71="","",IFERROR(AH54/$AH$66,0))</f>
        <v/>
      </c>
      <c r="N71" s="341" t="str">
        <f>IF(F71="","",IFERROR(T54/$T$66,0))</f>
        <v/>
      </c>
      <c r="O71" s="140" t="str">
        <f>IF(F71="","",IFERROR(O54/$O$66,0))</f>
        <v/>
      </c>
      <c r="P71" s="349" t="str">
        <f>IF(F71="","",IFERROR(V54/$V$66,0))</f>
        <v/>
      </c>
      <c r="Q71" s="431" t="str">
        <f>IF(F71="","",SUM(G71:P71))</f>
        <v/>
      </c>
      <c r="R71" s="390" t="str">
        <f>IF(F71="","",RANK(Q71,$Q$71:$Q$82)+COUNTIF($Q$71:$Q$82,Q71)-1)</f>
        <v/>
      </c>
      <c r="S71" s="1"/>
      <c r="W71" s="16"/>
      <c r="X71" s="16"/>
      <c r="Y71" s="16"/>
      <c r="Z71" s="16"/>
      <c r="AA71" s="16"/>
      <c r="AB71" s="1"/>
      <c r="AC71" s="1"/>
      <c r="AD71" s="1"/>
      <c r="AE71" s="29"/>
      <c r="AF71" s="30"/>
      <c r="AG71" s="30"/>
      <c r="AH71" s="43"/>
      <c r="AI71" s="31"/>
      <c r="AJ71" s="32"/>
      <c r="AK71" s="32"/>
      <c r="AL71" s="32"/>
      <c r="AM71" s="32"/>
      <c r="AN71" s="32"/>
      <c r="AO71" s="32"/>
      <c r="AP71" s="32"/>
      <c r="AQ71" s="32"/>
      <c r="AR71" s="32"/>
      <c r="AS71" s="31"/>
      <c r="AT71" s="31"/>
    </row>
    <row r="72" spans="2:48" ht="20.100000000000001" customHeight="1" x14ac:dyDescent="0.35">
      <c r="F72" s="141" t="str">
        <f t="shared" ref="F72:F82" si="41">IF(F55="","",F55)</f>
        <v/>
      </c>
      <c r="G72" s="22">
        <f t="shared" ref="G72:G82" si="42">IFERROR(AB55/$AB$66,0)</f>
        <v>0</v>
      </c>
      <c r="H72" s="20">
        <f t="shared" ref="H72:H82" si="43">IFERROR(AC55/$AC$66,0)</f>
        <v>0</v>
      </c>
      <c r="I72" s="20">
        <f t="shared" ref="I72:I82" si="44">IFERROR(AD55/$AD$66,0)</f>
        <v>0</v>
      </c>
      <c r="J72" s="20">
        <f t="shared" ref="J72:J82" si="45">IFERROR(AE55/$AE$66,0)</f>
        <v>0</v>
      </c>
      <c r="K72" s="20">
        <f t="shared" ref="K72:K82" si="46">IFERROR(AF55/$AF$66,0)</f>
        <v>0</v>
      </c>
      <c r="L72" s="21">
        <f t="shared" ref="L72:L82" si="47">IFERROR($AG$66/AG55,0)</f>
        <v>0</v>
      </c>
      <c r="M72" s="345" t="str">
        <f t="shared" ref="M72:M82" si="48">IF(F72="","",IFERROR(AH55/$AH$66,0))</f>
        <v/>
      </c>
      <c r="N72" s="342" t="str">
        <f t="shared" ref="N72:N82" si="49">IF(F72="","",IFERROR(T55/$T$66,0))</f>
        <v/>
      </c>
      <c r="O72" s="21" t="str">
        <f t="shared" ref="O72:O82" si="50">IF(F72="","",IFERROR(O55/$O$66,0))</f>
        <v/>
      </c>
      <c r="P72" s="350" t="str">
        <f t="shared" ref="P72:P82" si="51">IF(F72="","",IFERROR(V55/$V$66,0))</f>
        <v/>
      </c>
      <c r="Q72" s="432" t="str">
        <f t="shared" ref="Q72:Q82" si="52">IF(F72="","",SUM(G72:P72))</f>
        <v/>
      </c>
      <c r="R72" s="391" t="str">
        <f>IF(F72="","",RANK(Q72,$Q$71:$Q$82)+COUNTIF($Q$71:$Q$82,Q72)-1)</f>
        <v/>
      </c>
      <c r="S72" s="1"/>
      <c r="W72" s="16"/>
      <c r="X72" s="16"/>
      <c r="Y72" s="16"/>
      <c r="Z72" s="16"/>
      <c r="AA72" s="16"/>
      <c r="AB72" s="1"/>
      <c r="AC72" s="1"/>
      <c r="AD72" s="1"/>
      <c r="AE72" s="33"/>
      <c r="AF72" s="30"/>
      <c r="AG72" s="30"/>
      <c r="AH72" s="43"/>
      <c r="AI72" s="31"/>
      <c r="AJ72" s="32"/>
      <c r="AK72" s="32"/>
      <c r="AL72" s="32"/>
      <c r="AM72" s="32"/>
      <c r="AN72" s="32"/>
      <c r="AO72" s="32"/>
      <c r="AP72" s="32"/>
      <c r="AQ72" s="32"/>
      <c r="AR72" s="32"/>
      <c r="AS72" s="34"/>
      <c r="AT72" s="34"/>
      <c r="AU72" s="9"/>
      <c r="AV72" s="9"/>
    </row>
    <row r="73" spans="2:48" ht="20.100000000000001" customHeight="1" x14ac:dyDescent="0.35">
      <c r="F73" s="141" t="str">
        <f t="shared" si="41"/>
        <v/>
      </c>
      <c r="G73" s="22">
        <f t="shared" si="42"/>
        <v>0</v>
      </c>
      <c r="H73" s="20">
        <f t="shared" si="43"/>
        <v>0</v>
      </c>
      <c r="I73" s="20">
        <f t="shared" si="44"/>
        <v>0</v>
      </c>
      <c r="J73" s="20">
        <f t="shared" si="45"/>
        <v>0</v>
      </c>
      <c r="K73" s="20">
        <f t="shared" si="46"/>
        <v>0</v>
      </c>
      <c r="L73" s="21">
        <f t="shared" si="47"/>
        <v>0</v>
      </c>
      <c r="M73" s="345" t="str">
        <f t="shared" si="48"/>
        <v/>
      </c>
      <c r="N73" s="342" t="str">
        <f t="shared" si="49"/>
        <v/>
      </c>
      <c r="O73" s="21" t="str">
        <f t="shared" si="50"/>
        <v/>
      </c>
      <c r="P73" s="350" t="str">
        <f t="shared" si="51"/>
        <v/>
      </c>
      <c r="Q73" s="432" t="str">
        <f t="shared" si="52"/>
        <v/>
      </c>
      <c r="R73" s="391" t="str">
        <f t="shared" ref="R73:R82" si="53">IF(F73="","",RANK(Q73,$Q$71:$Q$82)+COUNTIF($Q$71:$Q$82,Q73)-1)</f>
        <v/>
      </c>
      <c r="S73" s="1"/>
      <c r="W73" s="16"/>
      <c r="X73" s="16"/>
      <c r="Y73" s="16"/>
      <c r="Z73" s="16"/>
      <c r="AA73" s="16"/>
      <c r="AB73" s="1"/>
      <c r="AC73" s="1"/>
      <c r="AD73" s="1"/>
      <c r="AE73" s="33"/>
      <c r="AF73" s="30"/>
      <c r="AG73" s="30"/>
      <c r="AH73" s="43"/>
      <c r="AI73" s="31"/>
      <c r="AJ73" s="32"/>
      <c r="AK73" s="32"/>
      <c r="AL73" s="32"/>
      <c r="AM73" s="32"/>
      <c r="AN73" s="32"/>
      <c r="AO73" s="32"/>
      <c r="AP73" s="32"/>
      <c r="AQ73" s="32"/>
      <c r="AR73" s="32"/>
      <c r="AS73" s="34"/>
      <c r="AT73" s="34"/>
      <c r="AU73" s="9"/>
      <c r="AV73" s="9"/>
    </row>
    <row r="74" spans="2:48" ht="20.100000000000001" customHeight="1" x14ac:dyDescent="0.35">
      <c r="F74" s="141" t="str">
        <f t="shared" si="41"/>
        <v/>
      </c>
      <c r="G74" s="22">
        <f t="shared" si="42"/>
        <v>0</v>
      </c>
      <c r="H74" s="20">
        <f t="shared" si="43"/>
        <v>0</v>
      </c>
      <c r="I74" s="20">
        <f t="shared" si="44"/>
        <v>0</v>
      </c>
      <c r="J74" s="20">
        <f t="shared" si="45"/>
        <v>0</v>
      </c>
      <c r="K74" s="20">
        <f t="shared" si="46"/>
        <v>0</v>
      </c>
      <c r="L74" s="21">
        <f t="shared" si="47"/>
        <v>0</v>
      </c>
      <c r="M74" s="345" t="str">
        <f t="shared" si="48"/>
        <v/>
      </c>
      <c r="N74" s="342" t="str">
        <f t="shared" si="49"/>
        <v/>
      </c>
      <c r="O74" s="21" t="str">
        <f t="shared" si="50"/>
        <v/>
      </c>
      <c r="P74" s="350" t="str">
        <f t="shared" si="51"/>
        <v/>
      </c>
      <c r="Q74" s="432" t="str">
        <f t="shared" si="52"/>
        <v/>
      </c>
      <c r="R74" s="391" t="str">
        <f t="shared" si="53"/>
        <v/>
      </c>
      <c r="S74" s="1"/>
      <c r="W74" s="16"/>
      <c r="X74" s="16"/>
      <c r="Y74" s="16"/>
      <c r="Z74" s="16"/>
      <c r="AA74" s="16"/>
      <c r="AB74" s="1"/>
      <c r="AC74" s="1"/>
      <c r="AD74" s="1"/>
      <c r="AE74" s="33"/>
      <c r="AF74" s="30"/>
      <c r="AG74" s="30"/>
      <c r="AH74" s="43"/>
      <c r="AI74" s="31"/>
      <c r="AJ74" s="32"/>
      <c r="AK74" s="32"/>
      <c r="AL74" s="32"/>
      <c r="AM74" s="32"/>
      <c r="AN74" s="32"/>
      <c r="AO74" s="32"/>
      <c r="AP74" s="32"/>
      <c r="AQ74" s="32"/>
      <c r="AR74" s="32"/>
      <c r="AS74" s="34"/>
      <c r="AT74" s="34"/>
      <c r="AU74" s="9"/>
      <c r="AV74" s="9"/>
    </row>
    <row r="75" spans="2:48" ht="20.100000000000001" customHeight="1" x14ac:dyDescent="0.35">
      <c r="F75" s="141" t="str">
        <f t="shared" si="41"/>
        <v/>
      </c>
      <c r="G75" s="22">
        <f t="shared" si="42"/>
        <v>0</v>
      </c>
      <c r="H75" s="20">
        <f t="shared" si="43"/>
        <v>0</v>
      </c>
      <c r="I75" s="20">
        <f t="shared" si="44"/>
        <v>0</v>
      </c>
      <c r="J75" s="20">
        <f t="shared" si="45"/>
        <v>0</v>
      </c>
      <c r="K75" s="20">
        <f t="shared" si="46"/>
        <v>0</v>
      </c>
      <c r="L75" s="21">
        <f t="shared" si="47"/>
        <v>0</v>
      </c>
      <c r="M75" s="345" t="str">
        <f t="shared" si="48"/>
        <v/>
      </c>
      <c r="N75" s="342" t="str">
        <f t="shared" si="49"/>
        <v/>
      </c>
      <c r="O75" s="21" t="str">
        <f t="shared" si="50"/>
        <v/>
      </c>
      <c r="P75" s="350" t="str">
        <f t="shared" si="51"/>
        <v/>
      </c>
      <c r="Q75" s="432" t="str">
        <f t="shared" si="52"/>
        <v/>
      </c>
      <c r="R75" s="391" t="str">
        <f t="shared" si="53"/>
        <v/>
      </c>
      <c r="S75" s="1"/>
      <c r="W75" s="16"/>
      <c r="X75" s="16"/>
      <c r="Y75" s="16"/>
      <c r="Z75" s="16"/>
      <c r="AA75" s="16"/>
      <c r="AB75" s="1"/>
      <c r="AC75" s="1"/>
      <c r="AD75" s="1"/>
      <c r="AE75" s="33"/>
      <c r="AF75" s="30"/>
      <c r="AG75" s="30"/>
      <c r="AH75" s="43"/>
      <c r="AI75" s="31"/>
      <c r="AJ75" s="32"/>
      <c r="AK75" s="32"/>
      <c r="AL75" s="32"/>
      <c r="AM75" s="32"/>
      <c r="AN75" s="32"/>
      <c r="AO75" s="32"/>
      <c r="AP75" s="32"/>
      <c r="AQ75" s="32"/>
      <c r="AR75" s="32"/>
      <c r="AS75" s="34"/>
      <c r="AT75" s="34"/>
      <c r="AU75" s="9"/>
      <c r="AV75" s="9"/>
    </row>
    <row r="76" spans="2:48" ht="20.100000000000001" customHeight="1" x14ac:dyDescent="0.35">
      <c r="F76" s="141" t="str">
        <f t="shared" si="41"/>
        <v/>
      </c>
      <c r="G76" s="22">
        <f t="shared" si="42"/>
        <v>0</v>
      </c>
      <c r="H76" s="20">
        <f t="shared" si="43"/>
        <v>0</v>
      </c>
      <c r="I76" s="20">
        <f t="shared" si="44"/>
        <v>0</v>
      </c>
      <c r="J76" s="20">
        <f t="shared" si="45"/>
        <v>0</v>
      </c>
      <c r="K76" s="20">
        <f t="shared" si="46"/>
        <v>0</v>
      </c>
      <c r="L76" s="21">
        <f t="shared" si="47"/>
        <v>0</v>
      </c>
      <c r="M76" s="345" t="str">
        <f t="shared" si="48"/>
        <v/>
      </c>
      <c r="N76" s="342" t="str">
        <f t="shared" si="49"/>
        <v/>
      </c>
      <c r="O76" s="21" t="str">
        <f t="shared" si="50"/>
        <v/>
      </c>
      <c r="P76" s="350" t="str">
        <f t="shared" si="51"/>
        <v/>
      </c>
      <c r="Q76" s="432" t="str">
        <f t="shared" si="52"/>
        <v/>
      </c>
      <c r="R76" s="391" t="str">
        <f t="shared" si="53"/>
        <v/>
      </c>
      <c r="S76" s="1"/>
      <c r="W76" s="16"/>
      <c r="X76" s="16"/>
      <c r="Y76" s="16"/>
      <c r="Z76" s="16"/>
      <c r="AA76" s="16"/>
      <c r="AB76" s="1"/>
      <c r="AC76" s="1"/>
      <c r="AD76" s="1"/>
      <c r="AE76" s="33"/>
      <c r="AF76" s="30"/>
      <c r="AG76" s="30"/>
      <c r="AH76" s="43"/>
      <c r="AI76" s="31"/>
      <c r="AJ76" s="32"/>
      <c r="AK76" s="32"/>
      <c r="AL76" s="32"/>
      <c r="AM76" s="32"/>
      <c r="AN76" s="32"/>
      <c r="AO76" s="32"/>
      <c r="AP76" s="32"/>
      <c r="AQ76" s="32"/>
      <c r="AR76" s="32"/>
      <c r="AS76" s="34"/>
      <c r="AT76" s="34"/>
      <c r="AU76" s="9"/>
      <c r="AV76" s="9"/>
    </row>
    <row r="77" spans="2:48" ht="20.100000000000001" customHeight="1" x14ac:dyDescent="0.35">
      <c r="F77" s="141" t="str">
        <f t="shared" si="41"/>
        <v/>
      </c>
      <c r="G77" s="22">
        <f t="shared" si="42"/>
        <v>0</v>
      </c>
      <c r="H77" s="20">
        <f t="shared" si="43"/>
        <v>0</v>
      </c>
      <c r="I77" s="20">
        <f t="shared" si="44"/>
        <v>0</v>
      </c>
      <c r="J77" s="20">
        <f t="shared" si="45"/>
        <v>0</v>
      </c>
      <c r="K77" s="20">
        <f t="shared" si="46"/>
        <v>0</v>
      </c>
      <c r="L77" s="21">
        <f t="shared" si="47"/>
        <v>0</v>
      </c>
      <c r="M77" s="345" t="str">
        <f t="shared" si="48"/>
        <v/>
      </c>
      <c r="N77" s="342" t="str">
        <f t="shared" si="49"/>
        <v/>
      </c>
      <c r="O77" s="21" t="str">
        <f t="shared" si="50"/>
        <v/>
      </c>
      <c r="P77" s="350" t="str">
        <f t="shared" si="51"/>
        <v/>
      </c>
      <c r="Q77" s="432" t="str">
        <f t="shared" si="52"/>
        <v/>
      </c>
      <c r="R77" s="391" t="str">
        <f t="shared" si="53"/>
        <v/>
      </c>
      <c r="S77" s="1"/>
      <c r="W77" s="16"/>
      <c r="X77" s="16"/>
      <c r="Y77" s="16"/>
      <c r="Z77" s="16"/>
      <c r="AA77" s="16"/>
      <c r="AB77" s="1"/>
      <c r="AC77" s="1"/>
      <c r="AD77" s="1"/>
      <c r="AE77" s="33"/>
      <c r="AF77" s="30"/>
      <c r="AG77" s="30"/>
      <c r="AH77" s="43"/>
      <c r="AI77" s="31"/>
      <c r="AJ77" s="32"/>
      <c r="AK77" s="32"/>
      <c r="AL77" s="32"/>
      <c r="AM77" s="32"/>
      <c r="AN77" s="32"/>
      <c r="AO77" s="32"/>
      <c r="AP77" s="32"/>
      <c r="AQ77" s="32"/>
      <c r="AR77" s="32"/>
      <c r="AS77" s="34"/>
      <c r="AT77" s="34"/>
      <c r="AU77" s="9"/>
      <c r="AV77" s="9"/>
    </row>
    <row r="78" spans="2:48" ht="20.100000000000001" customHeight="1" x14ac:dyDescent="0.35">
      <c r="F78" s="141" t="str">
        <f t="shared" si="41"/>
        <v/>
      </c>
      <c r="G78" s="22">
        <f t="shared" si="42"/>
        <v>0</v>
      </c>
      <c r="H78" s="20">
        <f t="shared" si="43"/>
        <v>0</v>
      </c>
      <c r="I78" s="20">
        <f t="shared" si="44"/>
        <v>0</v>
      </c>
      <c r="J78" s="20">
        <f t="shared" si="45"/>
        <v>0</v>
      </c>
      <c r="K78" s="20">
        <f t="shared" si="46"/>
        <v>0</v>
      </c>
      <c r="L78" s="21">
        <f t="shared" si="47"/>
        <v>0</v>
      </c>
      <c r="M78" s="345" t="str">
        <f t="shared" si="48"/>
        <v/>
      </c>
      <c r="N78" s="342" t="str">
        <f t="shared" si="49"/>
        <v/>
      </c>
      <c r="O78" s="21" t="str">
        <f t="shared" si="50"/>
        <v/>
      </c>
      <c r="P78" s="350" t="str">
        <f t="shared" si="51"/>
        <v/>
      </c>
      <c r="Q78" s="432" t="str">
        <f t="shared" si="52"/>
        <v/>
      </c>
      <c r="R78" s="391" t="str">
        <f t="shared" si="53"/>
        <v/>
      </c>
      <c r="S78" s="1"/>
      <c r="W78" s="16"/>
      <c r="X78" s="16"/>
      <c r="Y78" s="16"/>
      <c r="Z78" s="16"/>
      <c r="AA78" s="16"/>
      <c r="AB78" s="1"/>
      <c r="AC78" s="1"/>
      <c r="AD78" s="1"/>
      <c r="AE78" s="33"/>
      <c r="AF78" s="30"/>
      <c r="AG78" s="30"/>
      <c r="AH78" s="43"/>
      <c r="AI78" s="31"/>
      <c r="AJ78" s="32"/>
      <c r="AK78" s="32"/>
      <c r="AL78" s="32"/>
      <c r="AM78" s="32"/>
      <c r="AN78" s="32"/>
      <c r="AO78" s="32"/>
      <c r="AP78" s="32"/>
      <c r="AQ78" s="32"/>
      <c r="AR78" s="32"/>
      <c r="AS78" s="34"/>
      <c r="AT78" s="34"/>
      <c r="AU78" s="9"/>
      <c r="AV78" s="9"/>
    </row>
    <row r="79" spans="2:48" ht="20.100000000000001" customHeight="1" x14ac:dyDescent="0.35">
      <c r="F79" s="141" t="str">
        <f t="shared" si="41"/>
        <v/>
      </c>
      <c r="G79" s="22">
        <f t="shared" si="42"/>
        <v>0</v>
      </c>
      <c r="H79" s="20">
        <f t="shared" si="43"/>
        <v>0</v>
      </c>
      <c r="I79" s="20">
        <f t="shared" si="44"/>
        <v>0</v>
      </c>
      <c r="J79" s="20">
        <f t="shared" si="45"/>
        <v>0</v>
      </c>
      <c r="K79" s="20">
        <f t="shared" si="46"/>
        <v>0</v>
      </c>
      <c r="L79" s="21">
        <f t="shared" si="47"/>
        <v>0</v>
      </c>
      <c r="M79" s="345" t="str">
        <f t="shared" si="48"/>
        <v/>
      </c>
      <c r="N79" s="342" t="str">
        <f t="shared" si="49"/>
        <v/>
      </c>
      <c r="O79" s="21" t="str">
        <f t="shared" si="50"/>
        <v/>
      </c>
      <c r="P79" s="350" t="str">
        <f t="shared" si="51"/>
        <v/>
      </c>
      <c r="Q79" s="432" t="str">
        <f t="shared" si="52"/>
        <v/>
      </c>
      <c r="R79" s="391" t="str">
        <f t="shared" si="53"/>
        <v/>
      </c>
      <c r="S79" s="1"/>
      <c r="W79" s="9"/>
      <c r="X79" s="16"/>
      <c r="Y79" s="16"/>
      <c r="Z79" s="16"/>
      <c r="AA79" s="16"/>
      <c r="AB79" s="1"/>
      <c r="AC79" s="1"/>
      <c r="AD79" s="1"/>
      <c r="AE79" s="33"/>
      <c r="AF79" s="30"/>
      <c r="AG79" s="30"/>
      <c r="AH79" s="43"/>
      <c r="AI79" s="31"/>
      <c r="AJ79" s="32"/>
      <c r="AK79" s="32"/>
      <c r="AL79" s="32"/>
      <c r="AM79" s="32"/>
      <c r="AN79" s="32"/>
      <c r="AO79" s="32"/>
      <c r="AP79" s="32"/>
      <c r="AQ79" s="32"/>
      <c r="AR79" s="32"/>
      <c r="AS79" s="34"/>
      <c r="AT79" s="34"/>
      <c r="AU79" s="9"/>
      <c r="AV79" s="9"/>
    </row>
    <row r="80" spans="2:48" ht="20.100000000000001" customHeight="1" x14ac:dyDescent="0.35">
      <c r="F80" s="141" t="str">
        <f t="shared" si="41"/>
        <v/>
      </c>
      <c r="G80" s="22">
        <f t="shared" si="42"/>
        <v>0</v>
      </c>
      <c r="H80" s="20">
        <f t="shared" si="43"/>
        <v>0</v>
      </c>
      <c r="I80" s="20">
        <f t="shared" si="44"/>
        <v>0</v>
      </c>
      <c r="J80" s="20">
        <f t="shared" si="45"/>
        <v>0</v>
      </c>
      <c r="K80" s="20">
        <f t="shared" si="46"/>
        <v>0</v>
      </c>
      <c r="L80" s="21">
        <f t="shared" si="47"/>
        <v>0</v>
      </c>
      <c r="M80" s="345" t="str">
        <f t="shared" si="48"/>
        <v/>
      </c>
      <c r="N80" s="342" t="str">
        <f t="shared" si="49"/>
        <v/>
      </c>
      <c r="O80" s="21" t="str">
        <f t="shared" si="50"/>
        <v/>
      </c>
      <c r="P80" s="23" t="str">
        <f t="shared" si="51"/>
        <v/>
      </c>
      <c r="Q80" s="433" t="str">
        <f t="shared" si="52"/>
        <v/>
      </c>
      <c r="R80" s="392" t="str">
        <f t="shared" si="53"/>
        <v/>
      </c>
      <c r="S80" s="16"/>
      <c r="T80" s="9"/>
      <c r="U80" s="9"/>
      <c r="V80" s="9"/>
      <c r="W80" s="9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J80" s="15"/>
      <c r="AK80" s="15"/>
      <c r="AL80" s="15"/>
      <c r="AM80" s="15"/>
      <c r="AN80" s="15"/>
      <c r="AO80" s="15"/>
      <c r="AP80" s="15"/>
      <c r="AQ80" s="15"/>
      <c r="AR80" s="15"/>
      <c r="AS80" s="9"/>
      <c r="AT80" s="16"/>
      <c r="AU80" s="9"/>
      <c r="AV80" s="9"/>
    </row>
    <row r="81" spans="2:37" ht="20.100000000000001" customHeight="1" x14ac:dyDescent="0.35">
      <c r="F81" s="141" t="str">
        <f t="shared" si="41"/>
        <v/>
      </c>
      <c r="G81" s="22">
        <f t="shared" si="42"/>
        <v>0</v>
      </c>
      <c r="H81" s="20">
        <f t="shared" si="43"/>
        <v>0</v>
      </c>
      <c r="I81" s="20">
        <f t="shared" si="44"/>
        <v>0</v>
      </c>
      <c r="J81" s="20">
        <f t="shared" si="45"/>
        <v>0</v>
      </c>
      <c r="K81" s="20">
        <f t="shared" si="46"/>
        <v>0</v>
      </c>
      <c r="L81" s="21">
        <f t="shared" si="47"/>
        <v>0</v>
      </c>
      <c r="M81" s="345" t="str">
        <f t="shared" si="48"/>
        <v/>
      </c>
      <c r="N81" s="342" t="str">
        <f t="shared" si="49"/>
        <v/>
      </c>
      <c r="O81" s="21" t="str">
        <f t="shared" si="50"/>
        <v/>
      </c>
      <c r="P81" s="350" t="str">
        <f t="shared" si="51"/>
        <v/>
      </c>
      <c r="Q81" s="432" t="str">
        <f t="shared" si="52"/>
        <v/>
      </c>
      <c r="R81" s="391" t="str">
        <f t="shared" si="53"/>
        <v/>
      </c>
      <c r="S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K81" s="11"/>
    </row>
    <row r="82" spans="2:37" ht="20.100000000000001" customHeight="1" thickBot="1" x14ac:dyDescent="0.4">
      <c r="F82" s="142" t="str">
        <f t="shared" si="41"/>
        <v/>
      </c>
      <c r="G82" s="143">
        <f t="shared" si="42"/>
        <v>0</v>
      </c>
      <c r="H82" s="144">
        <f t="shared" si="43"/>
        <v>0</v>
      </c>
      <c r="I82" s="144">
        <f t="shared" si="44"/>
        <v>0</v>
      </c>
      <c r="J82" s="144">
        <f t="shared" si="45"/>
        <v>0</v>
      </c>
      <c r="K82" s="144">
        <f t="shared" si="46"/>
        <v>0</v>
      </c>
      <c r="L82" s="145">
        <f t="shared" si="47"/>
        <v>0</v>
      </c>
      <c r="M82" s="346" t="str">
        <f t="shared" si="48"/>
        <v/>
      </c>
      <c r="N82" s="343" t="str">
        <f t="shared" si="49"/>
        <v/>
      </c>
      <c r="O82" s="145" t="str">
        <f t="shared" si="50"/>
        <v/>
      </c>
      <c r="P82" s="351" t="str">
        <f t="shared" si="51"/>
        <v/>
      </c>
      <c r="Q82" s="434" t="str">
        <f t="shared" si="52"/>
        <v/>
      </c>
      <c r="R82" s="393" t="str">
        <f t="shared" si="53"/>
        <v/>
      </c>
      <c r="S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7" ht="20.100000000000001" customHeight="1" thickTop="1" x14ac:dyDescent="0.35">
      <c r="B83" s="37"/>
      <c r="O83" s="1"/>
      <c r="P83" s="1"/>
      <c r="Q83" s="1"/>
      <c r="R83" s="1"/>
      <c r="S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7" ht="20.100000000000001" customHeight="1" thickBot="1" x14ac:dyDescent="0.4"/>
    <row r="85" spans="2:37" ht="20.100000000000001" customHeight="1" thickTop="1" thickBot="1" x14ac:dyDescent="0.4">
      <c r="AC85" s="186" t="str">
        <f>S86</f>
        <v>出率</v>
      </c>
      <c r="AD85" s="187" t="str">
        <f>T86</f>
        <v>振率</v>
      </c>
      <c r="AE85" s="187" t="str">
        <f>U86</f>
        <v>盗塁</v>
      </c>
      <c r="AF85" s="188" t="str">
        <f>V86</f>
        <v/>
      </c>
      <c r="AG85" s="189" t="s">
        <v>49</v>
      </c>
      <c r="AH85" s="190" t="s">
        <v>50</v>
      </c>
    </row>
    <row r="86" spans="2:37" ht="20.100000000000001" customHeight="1" thickTop="1" thickBot="1" x14ac:dyDescent="0.4">
      <c r="F86" s="135" t="s">
        <v>26</v>
      </c>
      <c r="G86" s="51" t="s">
        <v>1</v>
      </c>
      <c r="H86" s="51" t="s">
        <v>42</v>
      </c>
      <c r="I86" s="52" t="s">
        <v>43</v>
      </c>
      <c r="J86" s="52" t="s">
        <v>4</v>
      </c>
      <c r="K86" s="52" t="s">
        <v>13</v>
      </c>
      <c r="L86" s="147" t="s">
        <v>44</v>
      </c>
      <c r="M86" s="313" t="s">
        <v>93</v>
      </c>
      <c r="N86" s="109" t="s">
        <v>47</v>
      </c>
      <c r="O86" s="49" t="s">
        <v>48</v>
      </c>
      <c r="P86" s="53" t="s">
        <v>46</v>
      </c>
      <c r="Q86" s="394"/>
      <c r="R86" s="149"/>
      <c r="S86" s="150" t="str">
        <f>IF(入力!I5="","",入力!I5)</f>
        <v>出率</v>
      </c>
      <c r="T86" s="48" t="str">
        <f>IF(入力!J5="","",入力!J5)</f>
        <v>振率</v>
      </c>
      <c r="U86" s="48" t="str">
        <f>IF(入力!K5="","",入力!K5)</f>
        <v>盗塁</v>
      </c>
      <c r="V86" s="151" t="str">
        <f>IF(入力!L5="","",入力!L5)</f>
        <v/>
      </c>
      <c r="W86" s="50" t="s">
        <v>49</v>
      </c>
      <c r="X86" s="53" t="s">
        <v>50</v>
      </c>
      <c r="Y86" s="149"/>
      <c r="Z86" s="149"/>
      <c r="AA86" s="149"/>
      <c r="AB86" s="149"/>
      <c r="AC86" s="152">
        <f>通年成績ラインアップ!$P$22</f>
        <v>1.8</v>
      </c>
      <c r="AD86" s="153">
        <f>通年成績ラインアップ!$Q$22</f>
        <v>1.6</v>
      </c>
      <c r="AE86" s="153">
        <f>通年成績ラインアップ!$R$22</f>
        <v>1.4</v>
      </c>
      <c r="AF86" s="154">
        <f>通年成績ラインアップ!$S$22</f>
        <v>1.2</v>
      </c>
      <c r="AG86" s="155"/>
      <c r="AH86" s="156"/>
      <c r="AI86" s="9"/>
    </row>
    <row r="87" spans="2:37" ht="20.100000000000001" customHeight="1" x14ac:dyDescent="0.35">
      <c r="D87" s="35"/>
      <c r="E87" s="38"/>
      <c r="F87" s="137" t="str">
        <f>IF(F71="","",F71)</f>
        <v/>
      </c>
      <c r="G87" s="138">
        <f>$G$71</f>
        <v>0</v>
      </c>
      <c r="H87" s="139">
        <f>$H$71</f>
        <v>0</v>
      </c>
      <c r="I87" s="139">
        <f>$I$71</f>
        <v>0</v>
      </c>
      <c r="J87" s="139">
        <f>$J$71</f>
        <v>0</v>
      </c>
      <c r="K87" s="139">
        <f>$K$71</f>
        <v>0</v>
      </c>
      <c r="L87" s="140">
        <f>$L$71</f>
        <v>0</v>
      </c>
      <c r="M87" s="344" t="str">
        <f>$M$71</f>
        <v/>
      </c>
      <c r="N87" s="341" t="str">
        <f>$N$71</f>
        <v/>
      </c>
      <c r="O87" s="140" t="str">
        <f>$O$71</f>
        <v/>
      </c>
      <c r="P87" s="349" t="str">
        <f>$P$71</f>
        <v/>
      </c>
      <c r="Q87" s="395"/>
      <c r="R87" s="16"/>
      <c r="S87" s="160">
        <f>IFERROR(HLOOKUP(S86,G86:P98,2,FALSE),"")</f>
        <v>0</v>
      </c>
      <c r="T87" s="161">
        <f>IFERROR(HLOOKUP($T$86,$G$86:$P$98,2,FALSE),"")</f>
        <v>0</v>
      </c>
      <c r="U87" s="162" t="str">
        <f>IFERROR(HLOOKUP($U$86,$G$86:$P$98,2,FALSE),"")</f>
        <v/>
      </c>
      <c r="V87" s="163" t="str">
        <f>IFERROR(HLOOKUP($V$86,$G$86:$P$98,2,FALSE),"")</f>
        <v/>
      </c>
      <c r="W87" s="164" t="str">
        <f>IF(F87="","",SUM(S87:V87))</f>
        <v/>
      </c>
      <c r="X87" s="165" t="str">
        <f>IF(F87="","",RANK(W87,$W$87:$W$98)+COUNTIF(W87:$W$98,W87)-1)</f>
        <v/>
      </c>
      <c r="Y87" s="31" t="str">
        <f>F87</f>
        <v/>
      </c>
      <c r="Z87" s="16"/>
      <c r="AA87" s="16"/>
      <c r="AB87" s="16"/>
      <c r="AC87" s="166">
        <f>IFERROR(S87*AC86,"")</f>
        <v>0</v>
      </c>
      <c r="AD87" s="167">
        <f>IFERROR(T87*$AD$86,"")</f>
        <v>0</v>
      </c>
      <c r="AE87" s="167" t="str">
        <f>IFERROR(U87*$AE$86,"")</f>
        <v/>
      </c>
      <c r="AF87" s="168" t="str">
        <f>IFERROR(V87*$AF$86,"")</f>
        <v/>
      </c>
      <c r="AG87" s="169" t="str">
        <f>IF(F87="","",SUM(AC87:AF87))</f>
        <v/>
      </c>
      <c r="AH87" s="165" t="str">
        <f>IF(F87="","",RANK(AG87,$AG$87:$AG$98)+COUNTIF(AG87:$AG$98,AG87)-1)</f>
        <v/>
      </c>
      <c r="AI87" s="2" t="str">
        <f>F87</f>
        <v/>
      </c>
    </row>
    <row r="88" spans="2:37" ht="20.100000000000001" customHeight="1" x14ac:dyDescent="0.35">
      <c r="D88" s="35"/>
      <c r="E88" s="38"/>
      <c r="F88" s="141" t="str">
        <f t="shared" ref="F88:F98" si="54">IF(F72="","",F72)</f>
        <v/>
      </c>
      <c r="G88" s="22">
        <f>$G$72</f>
        <v>0</v>
      </c>
      <c r="H88" s="20">
        <f>$H$72</f>
        <v>0</v>
      </c>
      <c r="I88" s="20">
        <f>$I$72</f>
        <v>0</v>
      </c>
      <c r="J88" s="20">
        <f>$J$72</f>
        <v>0</v>
      </c>
      <c r="K88" s="20">
        <f>$K$72</f>
        <v>0</v>
      </c>
      <c r="L88" s="21">
        <f>$L$72</f>
        <v>0</v>
      </c>
      <c r="M88" s="345" t="str">
        <f>$M$72</f>
        <v/>
      </c>
      <c r="N88" s="342" t="str">
        <f>$N$72</f>
        <v/>
      </c>
      <c r="O88" s="21" t="str">
        <f>$O$72</f>
        <v/>
      </c>
      <c r="P88" s="350" t="str">
        <f>$P$72</f>
        <v/>
      </c>
      <c r="Q88" s="395"/>
      <c r="R88" s="16"/>
      <c r="S88" s="28">
        <f>IFERROR(HLOOKUP(S86,G86:P98,3,FALSE),"")</f>
        <v>0</v>
      </c>
      <c r="T88" s="26">
        <f>IFERROR(HLOOKUP($T$86,$G$86:$P$98,3,FALSE),"")</f>
        <v>0</v>
      </c>
      <c r="U88" s="170" t="str">
        <f>IFERROR(HLOOKUP($U$86,$G$86:$P$98,3,FALSE),"")</f>
        <v/>
      </c>
      <c r="V88" s="27" t="str">
        <f>IFERROR(HLOOKUP($V$86,$G$86:$P$98,3,FALSE),"")</f>
        <v/>
      </c>
      <c r="W88" s="40" t="str">
        <f t="shared" ref="W88:W98" si="55">IF(F88="","",SUM(S88:V88))</f>
        <v/>
      </c>
      <c r="X88" s="24" t="str">
        <f>IF(F88="","",RANK(W88,$W$87:$W$98)+COUNTIF(W88:$W$98,W88)-1)</f>
        <v/>
      </c>
      <c r="Y88" s="31" t="str">
        <f t="shared" ref="Y88:Y98" si="56">F88</f>
        <v/>
      </c>
      <c r="Z88" s="16"/>
      <c r="AA88" s="16"/>
      <c r="AB88" s="16"/>
      <c r="AC88" s="42">
        <f t="shared" ref="AC88:AC98" si="57">IFERROR(S88*$AC$86,"")</f>
        <v>0</v>
      </c>
      <c r="AD88" s="171">
        <f t="shared" ref="AD88:AD98" si="58">IFERROR(T88*$AD$86,"")</f>
        <v>0</v>
      </c>
      <c r="AE88" s="171" t="str">
        <f t="shared" ref="AE88:AE98" si="59">IFERROR(U88*$AE$86,"")</f>
        <v/>
      </c>
      <c r="AF88" s="172" t="str">
        <f t="shared" ref="AF88:AF98" si="60">IFERROR(V88*$AF$86,"")</f>
        <v/>
      </c>
      <c r="AG88" s="173" t="str">
        <f t="shared" ref="AG88:AG98" si="61">IF(F88="","",SUM(AC88:AF88))</f>
        <v/>
      </c>
      <c r="AH88" s="24" t="str">
        <f>IF(F88="","",RANK(AG88,$AG$87:$AG$98)+COUNTIF(AG88:$AG$98,AG88)-1)</f>
        <v/>
      </c>
      <c r="AI88" s="2" t="str">
        <f t="shared" ref="AI88:AI98" si="62">F88</f>
        <v/>
      </c>
    </row>
    <row r="89" spans="2:37" ht="20.100000000000001" customHeight="1" x14ac:dyDescent="0.35">
      <c r="D89" s="35"/>
      <c r="E89" s="38"/>
      <c r="F89" s="141" t="str">
        <f t="shared" si="54"/>
        <v/>
      </c>
      <c r="G89" s="22">
        <f>$G$73</f>
        <v>0</v>
      </c>
      <c r="H89" s="20">
        <f>$H$73</f>
        <v>0</v>
      </c>
      <c r="I89" s="20">
        <f>$I$73</f>
        <v>0</v>
      </c>
      <c r="J89" s="20">
        <f>$J$73</f>
        <v>0</v>
      </c>
      <c r="K89" s="20">
        <f>$K$73</f>
        <v>0</v>
      </c>
      <c r="L89" s="21">
        <f>$L$73</f>
        <v>0</v>
      </c>
      <c r="M89" s="345" t="str">
        <f>$M$73</f>
        <v/>
      </c>
      <c r="N89" s="342" t="str">
        <f>$N$73</f>
        <v/>
      </c>
      <c r="O89" s="21" t="str">
        <f>$O$73</f>
        <v/>
      </c>
      <c r="P89" s="350" t="str">
        <f>$P$73</f>
        <v/>
      </c>
      <c r="Q89" s="395"/>
      <c r="R89" s="16"/>
      <c r="S89" s="28">
        <f>IFERROR(HLOOKUP(S86,G86:P98,4,FALSE),"")</f>
        <v>0</v>
      </c>
      <c r="T89" s="26">
        <f>IFERROR(HLOOKUP($T$86,$G$86:$P$98,4,FALSE),"")</f>
        <v>0</v>
      </c>
      <c r="U89" s="170" t="str">
        <f>IFERROR(HLOOKUP($U$86,$G$86:$P$98,4,FALSE),"")</f>
        <v/>
      </c>
      <c r="V89" s="27" t="str">
        <f>IFERROR(HLOOKUP($V$86,$G$86:$P$98,4,FALSE),"")</f>
        <v/>
      </c>
      <c r="W89" s="40" t="str">
        <f t="shared" si="55"/>
        <v/>
      </c>
      <c r="X89" s="24" t="str">
        <f>IF(F89="","",RANK(W89,$W$87:$W$98)+COUNTIF(W89:$W$98,W89)-1)</f>
        <v/>
      </c>
      <c r="Y89" s="31" t="str">
        <f t="shared" si="56"/>
        <v/>
      </c>
      <c r="Z89" s="16"/>
      <c r="AA89" s="16"/>
      <c r="AB89" s="16"/>
      <c r="AC89" s="42">
        <f t="shared" si="57"/>
        <v>0</v>
      </c>
      <c r="AD89" s="171">
        <f t="shared" si="58"/>
        <v>0</v>
      </c>
      <c r="AE89" s="171" t="str">
        <f t="shared" si="59"/>
        <v/>
      </c>
      <c r="AF89" s="172" t="str">
        <f t="shared" si="60"/>
        <v/>
      </c>
      <c r="AG89" s="173" t="str">
        <f t="shared" si="61"/>
        <v/>
      </c>
      <c r="AH89" s="24" t="str">
        <f>IF(F89="","",RANK(AG89,$AG$87:$AG$98)+COUNTIF(AG89:$AG$98,AG89)-1)</f>
        <v/>
      </c>
      <c r="AI89" s="2" t="str">
        <f t="shared" si="62"/>
        <v/>
      </c>
    </row>
    <row r="90" spans="2:37" ht="20.100000000000001" customHeight="1" x14ac:dyDescent="0.35">
      <c r="D90" s="35"/>
      <c r="E90" s="38"/>
      <c r="F90" s="141" t="str">
        <f t="shared" si="54"/>
        <v/>
      </c>
      <c r="G90" s="22">
        <f>$G$74</f>
        <v>0</v>
      </c>
      <c r="H90" s="20">
        <f>$H$74</f>
        <v>0</v>
      </c>
      <c r="I90" s="20">
        <f>$I$74</f>
        <v>0</v>
      </c>
      <c r="J90" s="20">
        <f>$J$74</f>
        <v>0</v>
      </c>
      <c r="K90" s="20">
        <f>$K$74</f>
        <v>0</v>
      </c>
      <c r="L90" s="21">
        <f>$L$74</f>
        <v>0</v>
      </c>
      <c r="M90" s="345" t="str">
        <f>$M$74</f>
        <v/>
      </c>
      <c r="N90" s="342" t="str">
        <f>$N$74</f>
        <v/>
      </c>
      <c r="O90" s="21" t="str">
        <f>$O$74</f>
        <v/>
      </c>
      <c r="P90" s="350" t="str">
        <f>$P$74</f>
        <v/>
      </c>
      <c r="Q90" s="395"/>
      <c r="R90" s="16"/>
      <c r="S90" s="28">
        <f>IFERROR(HLOOKUP(S86,G86:P98,5,FALSE),"")</f>
        <v>0</v>
      </c>
      <c r="T90" s="26">
        <f>IFERROR(HLOOKUP($T$86,$G$86:$P$98,5,FALSE),"")</f>
        <v>0</v>
      </c>
      <c r="U90" s="170" t="str">
        <f>IFERROR(HLOOKUP($U$86,$G$86:$P$98,5,FALSE),"")</f>
        <v/>
      </c>
      <c r="V90" s="27" t="str">
        <f>IFERROR(HLOOKUP($V$86,$G$86:$P$98,5,FALSE),"")</f>
        <v/>
      </c>
      <c r="W90" s="40" t="str">
        <f t="shared" si="55"/>
        <v/>
      </c>
      <c r="X90" s="24" t="str">
        <f>IF(F90="","",RANK(W90,$W$87:$W$98)+COUNTIF(W90:$W$98,W90)-1)</f>
        <v/>
      </c>
      <c r="Y90" s="31" t="str">
        <f t="shared" si="56"/>
        <v/>
      </c>
      <c r="Z90" s="16"/>
      <c r="AA90" s="16"/>
      <c r="AB90" s="16"/>
      <c r="AC90" s="42">
        <f t="shared" si="57"/>
        <v>0</v>
      </c>
      <c r="AD90" s="171">
        <f t="shared" si="58"/>
        <v>0</v>
      </c>
      <c r="AE90" s="171" t="str">
        <f t="shared" si="59"/>
        <v/>
      </c>
      <c r="AF90" s="172" t="str">
        <f t="shared" si="60"/>
        <v/>
      </c>
      <c r="AG90" s="173" t="str">
        <f t="shared" si="61"/>
        <v/>
      </c>
      <c r="AH90" s="24" t="str">
        <f>IF(F90="","",RANK(AG90,$AG$87:$AG$98)+COUNTIF(AG90:$AG$98,AG90)-1)</f>
        <v/>
      </c>
      <c r="AI90" s="2" t="str">
        <f t="shared" si="62"/>
        <v/>
      </c>
    </row>
    <row r="91" spans="2:37" ht="20.100000000000001" customHeight="1" x14ac:dyDescent="0.35">
      <c r="D91" s="35"/>
      <c r="E91" s="38"/>
      <c r="F91" s="141" t="str">
        <f t="shared" si="54"/>
        <v/>
      </c>
      <c r="G91" s="22">
        <f>$G$75</f>
        <v>0</v>
      </c>
      <c r="H91" s="20">
        <f>$H$75</f>
        <v>0</v>
      </c>
      <c r="I91" s="20">
        <f>$I$75</f>
        <v>0</v>
      </c>
      <c r="J91" s="20">
        <f>$J$75</f>
        <v>0</v>
      </c>
      <c r="K91" s="20">
        <f>$K$75</f>
        <v>0</v>
      </c>
      <c r="L91" s="21">
        <f>$L$75</f>
        <v>0</v>
      </c>
      <c r="M91" s="345" t="str">
        <f>$M$75</f>
        <v/>
      </c>
      <c r="N91" s="342" t="str">
        <f>$N$75</f>
        <v/>
      </c>
      <c r="O91" s="21" t="str">
        <f>$O$75</f>
        <v/>
      </c>
      <c r="P91" s="350" t="str">
        <f>$P$75</f>
        <v/>
      </c>
      <c r="Q91" s="395"/>
      <c r="R91" s="16"/>
      <c r="S91" s="28">
        <f>IFERROR(HLOOKUP(S86,G86:P98,6,FALSE),"")</f>
        <v>0</v>
      </c>
      <c r="T91" s="26">
        <f>IFERROR(HLOOKUP($T$86,$G$86:$P$98,6,FALSE),"")</f>
        <v>0</v>
      </c>
      <c r="U91" s="170" t="str">
        <f>IFERROR(HLOOKUP($U$86,$G$86:$P$98,6,FALSE),"")</f>
        <v/>
      </c>
      <c r="V91" s="27" t="str">
        <f>IFERROR(HLOOKUP($V$86,$G$86:$P$98,6,FALSE),"")</f>
        <v/>
      </c>
      <c r="W91" s="40" t="str">
        <f t="shared" si="55"/>
        <v/>
      </c>
      <c r="X91" s="24" t="str">
        <f>IF(F91="","",RANK(W91,$W$87:$W$98)+COUNTIF(W91:$W$98,W91)-1)</f>
        <v/>
      </c>
      <c r="Y91" s="31" t="str">
        <f t="shared" si="56"/>
        <v/>
      </c>
      <c r="Z91" s="16"/>
      <c r="AA91" s="16"/>
      <c r="AB91" s="16"/>
      <c r="AC91" s="42">
        <f t="shared" si="57"/>
        <v>0</v>
      </c>
      <c r="AD91" s="171">
        <f t="shared" si="58"/>
        <v>0</v>
      </c>
      <c r="AE91" s="171" t="str">
        <f t="shared" si="59"/>
        <v/>
      </c>
      <c r="AF91" s="172" t="str">
        <f t="shared" si="60"/>
        <v/>
      </c>
      <c r="AG91" s="173" t="str">
        <f t="shared" si="61"/>
        <v/>
      </c>
      <c r="AH91" s="24" t="str">
        <f>IF(F91="","",RANK(AG91,$AG$87:$AG$98)+COUNTIF(AG91:$AG$98,AG91)-1)</f>
        <v/>
      </c>
      <c r="AI91" s="2" t="str">
        <f t="shared" si="62"/>
        <v/>
      </c>
    </row>
    <row r="92" spans="2:37" ht="20.100000000000001" customHeight="1" x14ac:dyDescent="0.35">
      <c r="D92" s="35"/>
      <c r="E92" s="38"/>
      <c r="F92" s="141" t="str">
        <f t="shared" si="54"/>
        <v/>
      </c>
      <c r="G92" s="22">
        <f>$G$76</f>
        <v>0</v>
      </c>
      <c r="H92" s="20">
        <f>$H$76</f>
        <v>0</v>
      </c>
      <c r="I92" s="20">
        <f>$I$76</f>
        <v>0</v>
      </c>
      <c r="J92" s="20">
        <f>$J$76</f>
        <v>0</v>
      </c>
      <c r="K92" s="20">
        <f>$K$76</f>
        <v>0</v>
      </c>
      <c r="L92" s="21">
        <f>$L$76</f>
        <v>0</v>
      </c>
      <c r="M92" s="345" t="str">
        <f>$M$76</f>
        <v/>
      </c>
      <c r="N92" s="342" t="str">
        <f>$N$76</f>
        <v/>
      </c>
      <c r="O92" s="21" t="str">
        <f>$O$76</f>
        <v/>
      </c>
      <c r="P92" s="350" t="str">
        <f>$P$76</f>
        <v/>
      </c>
      <c r="Q92" s="395"/>
      <c r="R92" s="16"/>
      <c r="S92" s="28">
        <f>IFERROR(HLOOKUP(S86,G86:P98,7,FALSE),"")</f>
        <v>0</v>
      </c>
      <c r="T92" s="26">
        <f>IFERROR(HLOOKUP($T$86,$G$86:$P$98,7,FALSE),"")</f>
        <v>0</v>
      </c>
      <c r="U92" s="170" t="str">
        <f>IFERROR(HLOOKUP($U$86,$G$86:$P$98,7,FALSE),"")</f>
        <v/>
      </c>
      <c r="V92" s="27" t="str">
        <f>IFERROR(HLOOKUP($V$86,$G$86:$P$98,7,FALSE),"")</f>
        <v/>
      </c>
      <c r="W92" s="40" t="str">
        <f t="shared" si="55"/>
        <v/>
      </c>
      <c r="X92" s="24" t="str">
        <f>IF(F92="","",RANK(W92,$W$87:$W$98)+COUNTIF(W92:$W$98,W92)-1)</f>
        <v/>
      </c>
      <c r="Y92" s="31" t="str">
        <f t="shared" si="56"/>
        <v/>
      </c>
      <c r="Z92" s="16"/>
      <c r="AA92" s="16"/>
      <c r="AB92" s="16"/>
      <c r="AC92" s="42">
        <f t="shared" si="57"/>
        <v>0</v>
      </c>
      <c r="AD92" s="171">
        <f t="shared" si="58"/>
        <v>0</v>
      </c>
      <c r="AE92" s="171" t="str">
        <f t="shared" si="59"/>
        <v/>
      </c>
      <c r="AF92" s="172" t="str">
        <f t="shared" si="60"/>
        <v/>
      </c>
      <c r="AG92" s="173" t="str">
        <f t="shared" si="61"/>
        <v/>
      </c>
      <c r="AH92" s="24" t="str">
        <f>IF(F92="","",RANK(AG92,$AG$87:$AG$98)+COUNTIF(AG92:$AG$98,AG92)-1)</f>
        <v/>
      </c>
      <c r="AI92" s="2" t="str">
        <f t="shared" si="62"/>
        <v/>
      </c>
    </row>
    <row r="93" spans="2:37" ht="20.100000000000001" customHeight="1" x14ac:dyDescent="0.35">
      <c r="D93" s="35"/>
      <c r="E93" s="38"/>
      <c r="F93" s="141" t="str">
        <f t="shared" si="54"/>
        <v/>
      </c>
      <c r="G93" s="22">
        <f>$G$77</f>
        <v>0</v>
      </c>
      <c r="H93" s="20">
        <f>$H$77</f>
        <v>0</v>
      </c>
      <c r="I93" s="20">
        <f>$I$77</f>
        <v>0</v>
      </c>
      <c r="J93" s="20">
        <f>$J$77</f>
        <v>0</v>
      </c>
      <c r="K93" s="20">
        <f>$K$77</f>
        <v>0</v>
      </c>
      <c r="L93" s="21">
        <f>$L$77</f>
        <v>0</v>
      </c>
      <c r="M93" s="345" t="str">
        <f>$M$77</f>
        <v/>
      </c>
      <c r="N93" s="342" t="str">
        <f>$N$77</f>
        <v/>
      </c>
      <c r="O93" s="21" t="str">
        <f>$O$77</f>
        <v/>
      </c>
      <c r="P93" s="350" t="str">
        <f>$P$77</f>
        <v/>
      </c>
      <c r="Q93" s="395"/>
      <c r="R93" s="16"/>
      <c r="S93" s="28">
        <f>IFERROR(HLOOKUP(S86,G86:P98,8,FALSE),"")</f>
        <v>0</v>
      </c>
      <c r="T93" s="26">
        <f>IFERROR(HLOOKUP($T$86,$G$86:$P$98,8,FALSE),"")</f>
        <v>0</v>
      </c>
      <c r="U93" s="170" t="str">
        <f>IFERROR(HLOOKUP($U$86,$G$86:$P$98,8,FALSE),"")</f>
        <v/>
      </c>
      <c r="V93" s="27" t="str">
        <f>IFERROR(HLOOKUP($V$86,$G$86:$P$98,8,FALSE),"")</f>
        <v/>
      </c>
      <c r="W93" s="40" t="str">
        <f t="shared" si="55"/>
        <v/>
      </c>
      <c r="X93" s="24" t="str">
        <f>IF(F93="","",RANK(W93,$W$87:$W$98)+COUNTIF(W93:$W$98,W93)-1)</f>
        <v/>
      </c>
      <c r="Y93" s="31" t="str">
        <f t="shared" si="56"/>
        <v/>
      </c>
      <c r="Z93" s="16"/>
      <c r="AA93" s="16"/>
      <c r="AB93" s="16"/>
      <c r="AC93" s="42">
        <f t="shared" si="57"/>
        <v>0</v>
      </c>
      <c r="AD93" s="171">
        <f t="shared" si="58"/>
        <v>0</v>
      </c>
      <c r="AE93" s="171" t="str">
        <f t="shared" si="59"/>
        <v/>
      </c>
      <c r="AF93" s="172" t="str">
        <f t="shared" si="60"/>
        <v/>
      </c>
      <c r="AG93" s="173" t="str">
        <f t="shared" si="61"/>
        <v/>
      </c>
      <c r="AH93" s="24" t="str">
        <f>IF(F93="","",RANK(AG93,$AG$87:$AG$98)+COUNTIF(AG93:$AG$98,AG93)-1)</f>
        <v/>
      </c>
      <c r="AI93" s="2" t="str">
        <f t="shared" si="62"/>
        <v/>
      </c>
    </row>
    <row r="94" spans="2:37" ht="20.100000000000001" customHeight="1" x14ac:dyDescent="0.35">
      <c r="D94" s="35"/>
      <c r="E94" s="38"/>
      <c r="F94" s="141" t="str">
        <f t="shared" si="54"/>
        <v/>
      </c>
      <c r="G94" s="22">
        <f>$G$78</f>
        <v>0</v>
      </c>
      <c r="H94" s="20">
        <f>$H$78</f>
        <v>0</v>
      </c>
      <c r="I94" s="20">
        <f>$I$78</f>
        <v>0</v>
      </c>
      <c r="J94" s="20">
        <f>$J$78</f>
        <v>0</v>
      </c>
      <c r="K94" s="20">
        <f>$K$78</f>
        <v>0</v>
      </c>
      <c r="L94" s="21">
        <f>$L$78</f>
        <v>0</v>
      </c>
      <c r="M94" s="345" t="str">
        <f>$M$78</f>
        <v/>
      </c>
      <c r="N94" s="342" t="str">
        <f>$N$78</f>
        <v/>
      </c>
      <c r="O94" s="21" t="str">
        <f>$O$78</f>
        <v/>
      </c>
      <c r="P94" s="350" t="str">
        <f>$P$78</f>
        <v/>
      </c>
      <c r="Q94" s="395"/>
      <c r="R94" s="16"/>
      <c r="S94" s="28">
        <f>IFERROR(HLOOKUP(S86,G86:P98,9,FALSE),"")</f>
        <v>0</v>
      </c>
      <c r="T94" s="26">
        <f>IFERROR(HLOOKUP($T$86,$G$86:$P$98,9,FALSE),"")</f>
        <v>0</v>
      </c>
      <c r="U94" s="170" t="str">
        <f>IFERROR(HLOOKUP($U$86,$G$86:$P$98,9,FALSE),"")</f>
        <v/>
      </c>
      <c r="V94" s="27" t="str">
        <f>IFERROR(HLOOKUP($V$86,$G$86:$P$98,9,FALSE),"")</f>
        <v/>
      </c>
      <c r="W94" s="40" t="str">
        <f t="shared" si="55"/>
        <v/>
      </c>
      <c r="X94" s="24" t="str">
        <f>IF(F94="","",RANK(W94,$W$87:$W$98)+COUNTIF(W94:$W$98,W94)-1)</f>
        <v/>
      </c>
      <c r="Y94" s="31" t="str">
        <f t="shared" si="56"/>
        <v/>
      </c>
      <c r="Z94" s="16"/>
      <c r="AA94" s="16"/>
      <c r="AB94" s="16"/>
      <c r="AC94" s="42">
        <f t="shared" si="57"/>
        <v>0</v>
      </c>
      <c r="AD94" s="171">
        <f t="shared" si="58"/>
        <v>0</v>
      </c>
      <c r="AE94" s="171" t="str">
        <f t="shared" si="59"/>
        <v/>
      </c>
      <c r="AF94" s="172" t="str">
        <f t="shared" si="60"/>
        <v/>
      </c>
      <c r="AG94" s="173" t="str">
        <f t="shared" si="61"/>
        <v/>
      </c>
      <c r="AH94" s="24" t="str">
        <f>IF(F94="","",RANK(AG94,$AG$87:$AG$98)+COUNTIF(AG94:$AG$98,AG94)-1)</f>
        <v/>
      </c>
      <c r="AI94" s="2" t="str">
        <f t="shared" si="62"/>
        <v/>
      </c>
    </row>
    <row r="95" spans="2:37" ht="20.100000000000001" customHeight="1" x14ac:dyDescent="0.35">
      <c r="D95" s="35"/>
      <c r="E95" s="38"/>
      <c r="F95" s="141" t="str">
        <f t="shared" si="54"/>
        <v/>
      </c>
      <c r="G95" s="22">
        <f>$G$79</f>
        <v>0</v>
      </c>
      <c r="H95" s="20">
        <f>$H$79</f>
        <v>0</v>
      </c>
      <c r="I95" s="20">
        <f>$I$79</f>
        <v>0</v>
      </c>
      <c r="J95" s="20">
        <f>$J$79</f>
        <v>0</v>
      </c>
      <c r="K95" s="20">
        <f>$K$79</f>
        <v>0</v>
      </c>
      <c r="L95" s="21">
        <f>$L$79</f>
        <v>0</v>
      </c>
      <c r="M95" s="345" t="str">
        <f>$M$79</f>
        <v/>
      </c>
      <c r="N95" s="342" t="str">
        <f>$N$79</f>
        <v/>
      </c>
      <c r="O95" s="21" t="str">
        <f>$O$79</f>
        <v/>
      </c>
      <c r="P95" s="350" t="str">
        <f>$P$79</f>
        <v/>
      </c>
      <c r="Q95" s="395"/>
      <c r="R95" s="16"/>
      <c r="S95" s="28">
        <f>IFERROR(HLOOKUP(S86,G86:P98,10,FALSE),"")</f>
        <v>0</v>
      </c>
      <c r="T95" s="26">
        <f>IFERROR(HLOOKUP($T$86,$G$86:$P$98,10,FALSE),"")</f>
        <v>0</v>
      </c>
      <c r="U95" s="170" t="str">
        <f>IFERROR(HLOOKUP($U$86,$G$86:$P$98,10,FALSE),"")</f>
        <v/>
      </c>
      <c r="V95" s="27" t="str">
        <f>IFERROR(HLOOKUP($V$86,$G$86:$P$98,10,FALSE),"")</f>
        <v/>
      </c>
      <c r="W95" s="40" t="str">
        <f t="shared" si="55"/>
        <v/>
      </c>
      <c r="X95" s="24" t="str">
        <f>IF(F95="","",RANK(W95,$W$87:$W$98)+COUNTIF(W95:$W$98,W95)-1)</f>
        <v/>
      </c>
      <c r="Y95" s="31" t="str">
        <f t="shared" si="56"/>
        <v/>
      </c>
      <c r="Z95" s="16"/>
      <c r="AA95" s="16"/>
      <c r="AB95" s="16"/>
      <c r="AC95" s="42">
        <f t="shared" si="57"/>
        <v>0</v>
      </c>
      <c r="AD95" s="171">
        <f t="shared" si="58"/>
        <v>0</v>
      </c>
      <c r="AE95" s="171" t="str">
        <f t="shared" si="59"/>
        <v/>
      </c>
      <c r="AF95" s="172" t="str">
        <f t="shared" si="60"/>
        <v/>
      </c>
      <c r="AG95" s="173" t="str">
        <f t="shared" si="61"/>
        <v/>
      </c>
      <c r="AH95" s="24" t="str">
        <f>IF(F95="","",RANK(AG95,$AG$87:$AG$98)+COUNTIF(AG95:$AG$98,AG95)-1)</f>
        <v/>
      </c>
      <c r="AI95" s="2" t="str">
        <f t="shared" si="62"/>
        <v/>
      </c>
    </row>
    <row r="96" spans="2:37" ht="20.100000000000001" customHeight="1" x14ac:dyDescent="0.35">
      <c r="D96" s="35"/>
      <c r="E96" s="38"/>
      <c r="F96" s="141" t="str">
        <f t="shared" si="54"/>
        <v/>
      </c>
      <c r="G96" s="22">
        <f>$G$80</f>
        <v>0</v>
      </c>
      <c r="H96" s="20">
        <f>$H$80</f>
        <v>0</v>
      </c>
      <c r="I96" s="20">
        <f>$I$80</f>
        <v>0</v>
      </c>
      <c r="J96" s="20">
        <f>$J$80</f>
        <v>0</v>
      </c>
      <c r="K96" s="20">
        <f>$K$80</f>
        <v>0</v>
      </c>
      <c r="L96" s="21">
        <f>$L$80</f>
        <v>0</v>
      </c>
      <c r="M96" s="345" t="str">
        <f>$M$80</f>
        <v/>
      </c>
      <c r="N96" s="342" t="str">
        <f>$N$80</f>
        <v/>
      </c>
      <c r="O96" s="21" t="str">
        <f>$O$80</f>
        <v/>
      </c>
      <c r="P96" s="23" t="str">
        <f>$P$80</f>
        <v/>
      </c>
      <c r="Q96" s="395"/>
      <c r="R96" s="16"/>
      <c r="S96" s="28">
        <f>IFERROR(HLOOKUP(S86,G86:P98,11,FALSE),"")</f>
        <v>0</v>
      </c>
      <c r="T96" s="26">
        <f>IFERROR(HLOOKUP($T$86,$G$86:$P$98,11,FALSE),"")</f>
        <v>0</v>
      </c>
      <c r="U96" s="170" t="str">
        <f>IFERROR(HLOOKUP($U$86,$G$86:$P$98,11,FALSE),"")</f>
        <v/>
      </c>
      <c r="V96" s="27" t="str">
        <f>IFERROR(HLOOKUP($V$86,$G$86:$P$98,11,FALSE),"")</f>
        <v/>
      </c>
      <c r="W96" s="40" t="str">
        <f t="shared" si="55"/>
        <v/>
      </c>
      <c r="X96" s="24" t="str">
        <f>IF(F96="","",RANK(W96,$W$87:$W$98)+COUNTIF(W96:$W$98,W96)-1)</f>
        <v/>
      </c>
      <c r="Y96" s="31" t="str">
        <f t="shared" si="56"/>
        <v/>
      </c>
      <c r="Z96" s="16"/>
      <c r="AA96" s="16"/>
      <c r="AB96" s="16"/>
      <c r="AC96" s="42">
        <f t="shared" si="57"/>
        <v>0</v>
      </c>
      <c r="AD96" s="171">
        <f t="shared" si="58"/>
        <v>0</v>
      </c>
      <c r="AE96" s="171" t="str">
        <f t="shared" si="59"/>
        <v/>
      </c>
      <c r="AF96" s="172" t="str">
        <f t="shared" si="60"/>
        <v/>
      </c>
      <c r="AG96" s="173" t="str">
        <f t="shared" si="61"/>
        <v/>
      </c>
      <c r="AH96" s="24" t="str">
        <f>IF(F96="","",RANK(AG96,$AG$87:$AG$98)+COUNTIF(AG96:$AG$98,AG96)-1)</f>
        <v/>
      </c>
      <c r="AI96" s="2" t="str">
        <f t="shared" si="62"/>
        <v/>
      </c>
    </row>
    <row r="97" spans="4:35" ht="20.100000000000001" customHeight="1" x14ac:dyDescent="0.35">
      <c r="D97" s="35"/>
      <c r="E97" s="38"/>
      <c r="F97" s="141" t="str">
        <f t="shared" si="54"/>
        <v/>
      </c>
      <c r="G97" s="22">
        <f>$G$81</f>
        <v>0</v>
      </c>
      <c r="H97" s="20">
        <f>$H$81</f>
        <v>0</v>
      </c>
      <c r="I97" s="20">
        <f>$I$81</f>
        <v>0</v>
      </c>
      <c r="J97" s="20">
        <f>$J$81</f>
        <v>0</v>
      </c>
      <c r="K97" s="20">
        <f>$K$81</f>
        <v>0</v>
      </c>
      <c r="L97" s="21">
        <f>$L$81</f>
        <v>0</v>
      </c>
      <c r="M97" s="345" t="str">
        <f>$M$81</f>
        <v/>
      </c>
      <c r="N97" s="342" t="str">
        <f>$N$81</f>
        <v/>
      </c>
      <c r="O97" s="21" t="str">
        <f>$O$81</f>
        <v/>
      </c>
      <c r="P97" s="350" t="str">
        <f>$P$81</f>
        <v/>
      </c>
      <c r="Q97" s="395"/>
      <c r="R97" s="16"/>
      <c r="S97" s="28">
        <f>IFERROR(HLOOKUP(S86,G86:P98,12,FALSE),"")</f>
        <v>0</v>
      </c>
      <c r="T97" s="26">
        <f>IFERROR(HLOOKUP($T$86,$G$86:$P$98,12,FALSE),"")</f>
        <v>0</v>
      </c>
      <c r="U97" s="170" t="str">
        <f>IFERROR(HLOOKUP($U$86,$G$86:$P$98,12,FALSE),"")</f>
        <v/>
      </c>
      <c r="V97" s="27" t="str">
        <f>IFERROR(HLOOKUP($V$86,$G$86:$P$98,12,FALSE),"")</f>
        <v/>
      </c>
      <c r="W97" s="40" t="str">
        <f t="shared" si="55"/>
        <v/>
      </c>
      <c r="X97" s="24" t="str">
        <f>IF(F97="","",RANK(W97,$W$87:$W$98)+COUNTIF(W97:$W$98,W97)-1)</f>
        <v/>
      </c>
      <c r="Y97" s="31" t="str">
        <f t="shared" si="56"/>
        <v/>
      </c>
      <c r="Z97" s="16"/>
      <c r="AA97" s="16"/>
      <c r="AB97" s="16"/>
      <c r="AC97" s="42">
        <f t="shared" si="57"/>
        <v>0</v>
      </c>
      <c r="AD97" s="171">
        <f t="shared" si="58"/>
        <v>0</v>
      </c>
      <c r="AE97" s="171" t="str">
        <f t="shared" si="59"/>
        <v/>
      </c>
      <c r="AF97" s="172" t="str">
        <f t="shared" si="60"/>
        <v/>
      </c>
      <c r="AG97" s="173" t="str">
        <f t="shared" si="61"/>
        <v/>
      </c>
      <c r="AH97" s="24" t="str">
        <f>IF(F97="","",RANK(AG97,$AG$87:$AG$98)+COUNTIF(AG97:$AG$98,AG97)-1)</f>
        <v/>
      </c>
      <c r="AI97" s="2" t="str">
        <f t="shared" si="62"/>
        <v/>
      </c>
    </row>
    <row r="98" spans="4:35" ht="20.100000000000001" customHeight="1" thickBot="1" x14ac:dyDescent="0.4">
      <c r="D98" s="35"/>
      <c r="E98" s="38"/>
      <c r="F98" s="142" t="str">
        <f t="shared" si="54"/>
        <v/>
      </c>
      <c r="G98" s="143">
        <f>$G$82</f>
        <v>0</v>
      </c>
      <c r="H98" s="144">
        <f>$H$82</f>
        <v>0</v>
      </c>
      <c r="I98" s="144">
        <f>$I$82</f>
        <v>0</v>
      </c>
      <c r="J98" s="144">
        <f>$J$82</f>
        <v>0</v>
      </c>
      <c r="K98" s="144">
        <f>$K$82</f>
        <v>0</v>
      </c>
      <c r="L98" s="145">
        <f>$L$82</f>
        <v>0</v>
      </c>
      <c r="M98" s="346" t="str">
        <f>$M$82</f>
        <v/>
      </c>
      <c r="N98" s="343" t="str">
        <f>$N$82</f>
        <v/>
      </c>
      <c r="O98" s="145" t="str">
        <f>$O$82</f>
        <v/>
      </c>
      <c r="P98" s="351" t="str">
        <f>$P$82</f>
        <v/>
      </c>
      <c r="Q98" s="395"/>
      <c r="R98" s="16"/>
      <c r="S98" s="178">
        <f>IFERROR(HLOOKUP(S86,G86:P98,13,FALSE),"")</f>
        <v>0</v>
      </c>
      <c r="T98" s="175">
        <f>IFERROR(HLOOKUP($T$86,$G$86:$P$98,13,FALSE),"")</f>
        <v>0</v>
      </c>
      <c r="U98" s="179" t="str">
        <f>IFERROR(HLOOKUP($U$86,$G$86:$P$98,13,FALSE),"")</f>
        <v/>
      </c>
      <c r="V98" s="176" t="str">
        <f>IFERROR(HLOOKUP($V$86,$G$86:$P$98,13,FALSE),"")</f>
        <v/>
      </c>
      <c r="W98" s="180" t="str">
        <f t="shared" si="55"/>
        <v/>
      </c>
      <c r="X98" s="177" t="str">
        <f>IF(F98="","",RANK(W98,$W$87:$W$98)+COUNTIF(W98:$W$98,W98)-1)</f>
        <v/>
      </c>
      <c r="Y98" s="1" t="str">
        <f t="shared" si="56"/>
        <v/>
      </c>
      <c r="Z98" s="16"/>
      <c r="AA98" s="16"/>
      <c r="AB98" s="16"/>
      <c r="AC98" s="181">
        <f t="shared" si="57"/>
        <v>0</v>
      </c>
      <c r="AD98" s="182">
        <f t="shared" si="58"/>
        <v>0</v>
      </c>
      <c r="AE98" s="182" t="str">
        <f t="shared" si="59"/>
        <v/>
      </c>
      <c r="AF98" s="183" t="str">
        <f t="shared" si="60"/>
        <v/>
      </c>
      <c r="AG98" s="184" t="str">
        <f t="shared" si="61"/>
        <v/>
      </c>
      <c r="AH98" s="177" t="str">
        <f>IF(F98="","",RANK(AG98,$AG$87:$AG$98)+COUNTIF(AG98:$AG$98,AG98)-1)</f>
        <v/>
      </c>
      <c r="AI98" s="2" t="str">
        <f t="shared" si="62"/>
        <v/>
      </c>
    </row>
    <row r="99" spans="4:35" ht="20.100000000000001" customHeight="1" thickTop="1" x14ac:dyDescent="0.35">
      <c r="D99" s="35"/>
      <c r="E99" s="35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16"/>
      <c r="AI99" s="9"/>
    </row>
    <row r="100" spans="4:35" ht="20.100000000000001" customHeight="1" x14ac:dyDescent="0.35">
      <c r="D100" s="35"/>
      <c r="E100" s="35"/>
      <c r="F100" s="9"/>
      <c r="G100" s="9"/>
      <c r="H100" s="9"/>
      <c r="I100" s="9"/>
      <c r="J100" s="9"/>
      <c r="K100" s="9"/>
      <c r="L100" s="9"/>
      <c r="M100" s="185"/>
      <c r="N100" s="9"/>
      <c r="O100" s="9"/>
      <c r="P100" s="9"/>
      <c r="Q100" s="9"/>
      <c r="R100" s="9"/>
      <c r="S100" s="9"/>
      <c r="T100" s="185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16"/>
      <c r="AI100" s="9"/>
    </row>
    <row r="101" spans="4:35" ht="20.100000000000001" customHeight="1" thickBot="1" x14ac:dyDescent="0.4">
      <c r="D101" s="35"/>
      <c r="E101" s="35"/>
      <c r="F101" s="16"/>
      <c r="G101" s="149"/>
      <c r="H101" s="149"/>
      <c r="I101" s="149"/>
      <c r="J101" s="149"/>
      <c r="K101" s="149"/>
      <c r="L101" s="149"/>
      <c r="M101" s="16"/>
      <c r="N101" s="149"/>
      <c r="O101" s="149"/>
      <c r="P101" s="149"/>
      <c r="Q101" s="149"/>
      <c r="R101" s="149"/>
      <c r="S101" s="149"/>
      <c r="T101" s="16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16"/>
      <c r="AI101" s="9"/>
    </row>
    <row r="102" spans="4:35" ht="20.100000000000001" customHeight="1" thickTop="1" thickBot="1" x14ac:dyDescent="0.4">
      <c r="D102" s="35"/>
      <c r="E102" s="35"/>
      <c r="F102" s="9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9"/>
      <c r="V102" s="9"/>
      <c r="W102" s="9"/>
      <c r="X102" s="9"/>
      <c r="Y102" s="9"/>
      <c r="Z102" s="9"/>
      <c r="AA102" s="9"/>
      <c r="AB102" s="9"/>
      <c r="AC102" s="186" t="str">
        <f>S103</f>
        <v>犠打</v>
      </c>
      <c r="AD102" s="187" t="str">
        <f>T103</f>
        <v>振率</v>
      </c>
      <c r="AE102" s="187" t="str">
        <f>U103</f>
        <v/>
      </c>
      <c r="AF102" s="188" t="str">
        <f>V103</f>
        <v/>
      </c>
      <c r="AG102" s="189" t="s">
        <v>49</v>
      </c>
      <c r="AH102" s="190" t="s">
        <v>50</v>
      </c>
      <c r="AI102" s="9"/>
    </row>
    <row r="103" spans="4:35" ht="20.100000000000001" customHeight="1" thickTop="1" thickBot="1" x14ac:dyDescent="0.4">
      <c r="D103" s="35"/>
      <c r="E103" s="35"/>
      <c r="F103" s="135" t="s">
        <v>26</v>
      </c>
      <c r="G103" s="51" t="s">
        <v>1</v>
      </c>
      <c r="H103" s="51" t="s">
        <v>42</v>
      </c>
      <c r="I103" s="52" t="s">
        <v>43</v>
      </c>
      <c r="J103" s="52" t="s">
        <v>4</v>
      </c>
      <c r="K103" s="52" t="s">
        <v>13</v>
      </c>
      <c r="L103" s="147" t="s">
        <v>44</v>
      </c>
      <c r="M103" s="313" t="s">
        <v>93</v>
      </c>
      <c r="N103" s="109" t="s">
        <v>47</v>
      </c>
      <c r="O103" s="49" t="s">
        <v>48</v>
      </c>
      <c r="P103" s="53" t="s">
        <v>46</v>
      </c>
      <c r="Q103" s="394"/>
      <c r="R103" s="16"/>
      <c r="S103" s="150" t="str">
        <f>IF(入力!I6="","",入力!I6)</f>
        <v>犠打</v>
      </c>
      <c r="T103" s="48" t="str">
        <f>IF(入力!J6="","",入力!J6)</f>
        <v>振率</v>
      </c>
      <c r="U103" s="48" t="str">
        <f>IF(入力!K6="","",入力!K6)</f>
        <v/>
      </c>
      <c r="V103" s="151" t="str">
        <f>IF(入力!L6="","",入力!L6)</f>
        <v/>
      </c>
      <c r="W103" s="50" t="s">
        <v>49</v>
      </c>
      <c r="X103" s="53" t="s">
        <v>50</v>
      </c>
      <c r="Y103" s="9"/>
      <c r="Z103" s="9"/>
      <c r="AA103" s="9"/>
      <c r="AB103" s="9"/>
      <c r="AC103" s="152">
        <f>通年成績ラインアップ!$P$22</f>
        <v>1.8</v>
      </c>
      <c r="AD103" s="153">
        <f>通年成績ラインアップ!$Q$22</f>
        <v>1.6</v>
      </c>
      <c r="AE103" s="153">
        <f>通年成績ラインアップ!$R$22</f>
        <v>1.4</v>
      </c>
      <c r="AF103" s="154">
        <f>通年成績ラインアップ!$S$22</f>
        <v>1.2</v>
      </c>
      <c r="AG103" s="155"/>
      <c r="AH103" s="156"/>
      <c r="AI103" s="9"/>
    </row>
    <row r="104" spans="4:35" ht="20.100000000000001" customHeight="1" x14ac:dyDescent="0.35">
      <c r="D104" s="35"/>
      <c r="E104" s="38"/>
      <c r="F104" s="137" t="str">
        <f>$F$54</f>
        <v/>
      </c>
      <c r="G104" s="157" t="str">
        <f>IF($F$71="","",$G$71)</f>
        <v/>
      </c>
      <c r="H104" s="158" t="str">
        <f>IF($F$71="","",$H$71)</f>
        <v/>
      </c>
      <c r="I104" s="158" t="str">
        <f>IF($F$71="","",$I$71)</f>
        <v/>
      </c>
      <c r="J104" s="158" t="str">
        <f>IF($F$71="","",$J$71)</f>
        <v/>
      </c>
      <c r="K104" s="158" t="str">
        <f>IF($F$71="","",$K$71)</f>
        <v/>
      </c>
      <c r="L104" s="159" t="str">
        <f>IF($F$71="","",$L$71)</f>
        <v/>
      </c>
      <c r="M104" s="354" t="str">
        <f>IF($F$71="","",$M$71)</f>
        <v/>
      </c>
      <c r="N104" s="352" t="str">
        <f>IF($F$71="","",$N$71)</f>
        <v/>
      </c>
      <c r="O104" s="163" t="str">
        <f>IF($F$71="","",$O$71)</f>
        <v/>
      </c>
      <c r="P104" s="360" t="str">
        <f>IF(F104="","",SUM(G104:O104))</f>
        <v/>
      </c>
      <c r="Q104" s="395"/>
      <c r="R104" s="16"/>
      <c r="S104" s="160" t="str">
        <f>IFERROR(HLOOKUP($S$103,$G$103:$P$115,2,FALSE),"")</f>
        <v/>
      </c>
      <c r="T104" s="161" t="str">
        <f>IFERROR(HLOOKUP($T$103,$G$103:$P$115,2,FALSE),"")</f>
        <v/>
      </c>
      <c r="U104" s="162" t="str">
        <f>IFERROR(HLOOKUP($U$103,$G$103:$P$115,2,FALSE),"")</f>
        <v/>
      </c>
      <c r="V104" s="163" t="str">
        <f>IFERROR(HLOOKUP($V$103,$G$103:$P$115,2,FALSE),"")</f>
        <v/>
      </c>
      <c r="W104" s="164" t="str">
        <f>IF(F104="","",SUM(S104:V104))</f>
        <v/>
      </c>
      <c r="X104" s="165" t="str">
        <f>IF(F104="","",RANK(W104,$W$104:$W$115)+COUNTIF(W104:$W$115,W104)-1)</f>
        <v/>
      </c>
      <c r="Y104" s="2" t="str">
        <f>F104</f>
        <v/>
      </c>
      <c r="Z104" s="9"/>
      <c r="AA104" s="9"/>
      <c r="AB104" s="9"/>
      <c r="AC104" s="166" t="str">
        <f>IFERROR(S104*$AC$103,"")</f>
        <v/>
      </c>
      <c r="AD104" s="167" t="str">
        <f>IFERROR(T104*$AD$103,"")</f>
        <v/>
      </c>
      <c r="AE104" s="167" t="str">
        <f>IFERROR(U104*$AE$103,"")</f>
        <v/>
      </c>
      <c r="AF104" s="168" t="str">
        <f>IFERROR(V104*$AF$103,"")</f>
        <v/>
      </c>
      <c r="AG104" s="169" t="str">
        <f t="shared" ref="AG104:AG115" si="63">IF(F104="","",SUM(AC104:AF104))</f>
        <v/>
      </c>
      <c r="AH104" s="165" t="str">
        <f>IF(F104="","",RANK(AG104,$AG$104:$AG$115)+COUNTIF(AG104:$AG$115,AG104)-1)</f>
        <v/>
      </c>
      <c r="AI104" s="2" t="str">
        <f t="shared" ref="AI104:AI115" si="64">F104</f>
        <v/>
      </c>
    </row>
    <row r="105" spans="4:35" ht="20.100000000000001" customHeight="1" x14ac:dyDescent="0.35">
      <c r="D105" s="35"/>
      <c r="E105" s="38"/>
      <c r="F105" s="141" t="str">
        <f>$F$55</f>
        <v/>
      </c>
      <c r="G105" s="25" t="str">
        <f>IF($F$72="","",$G$72)</f>
        <v/>
      </c>
      <c r="H105" s="26" t="str">
        <f>IF($F$72="","",$H$72)</f>
        <v/>
      </c>
      <c r="I105" s="26" t="str">
        <f>IF($F$72="","",$I$72)</f>
        <v/>
      </c>
      <c r="J105" s="26" t="str">
        <f>IF($F$72="","",$J$72)</f>
        <v/>
      </c>
      <c r="K105" s="26" t="str">
        <f>IF($F$72="","",$K$72)</f>
        <v/>
      </c>
      <c r="L105" s="27" t="str">
        <f>IF($F$72="","",$L$72)</f>
        <v/>
      </c>
      <c r="M105" s="355" t="str">
        <f>IF($F$72="","",$M$72)</f>
        <v/>
      </c>
      <c r="N105" s="25" t="str">
        <f>IF($F$72="","",$N$72)</f>
        <v/>
      </c>
      <c r="O105" s="27" t="str">
        <f>IF($F$72="","",$O$72)</f>
        <v/>
      </c>
      <c r="P105" s="361" t="str">
        <f t="shared" ref="P105:P115" si="65">IF(F105="","",SUM(G105:O105))</f>
        <v/>
      </c>
      <c r="Q105" s="395"/>
      <c r="R105" s="16"/>
      <c r="S105" s="28" t="str">
        <f>IFERROR(HLOOKUP($S$103,$G$103:$P$115,3,FALSE),"")</f>
        <v/>
      </c>
      <c r="T105" s="26" t="str">
        <f>IFERROR(HLOOKUP($T$103,$G$103:$P$115,3,FALSE),"")</f>
        <v/>
      </c>
      <c r="U105" s="170" t="str">
        <f>IFERROR(HLOOKUP($U$103,$G$103:$P$115,3,FALSE),"")</f>
        <v/>
      </c>
      <c r="V105" s="27" t="str">
        <f>IFERROR(HLOOKUP($V$103,$G$103:$P$115,3,FALSE),"")</f>
        <v/>
      </c>
      <c r="W105" s="40" t="str">
        <f t="shared" ref="W105:W115" si="66">IF(F105="","",SUM(S105:V105))</f>
        <v/>
      </c>
      <c r="X105" s="24" t="str">
        <f>IF(F105="","",RANK(W105,$W$104:$W$115)+COUNTIF(W105:$W$115,W105)-1)</f>
        <v/>
      </c>
      <c r="Y105" s="2" t="str">
        <f t="shared" ref="Y105:Y115" si="67">F105</f>
        <v/>
      </c>
      <c r="Z105" s="9"/>
      <c r="AA105" s="9"/>
      <c r="AB105" s="9"/>
      <c r="AC105" s="42" t="str">
        <f t="shared" ref="AC105:AC115" si="68">IFERROR(S105*$AC$103,"")</f>
        <v/>
      </c>
      <c r="AD105" s="171" t="str">
        <f t="shared" ref="AD105:AD115" si="69">IFERROR(T105*$AD$103,"")</f>
        <v/>
      </c>
      <c r="AE105" s="171" t="str">
        <f t="shared" ref="AE105:AE115" si="70">IFERROR(U105*$AE$103,"")</f>
        <v/>
      </c>
      <c r="AF105" s="172" t="str">
        <f t="shared" ref="AF105:AF115" si="71">IFERROR(V105*$AF$103,"")</f>
        <v/>
      </c>
      <c r="AG105" s="173" t="str">
        <f t="shared" si="63"/>
        <v/>
      </c>
      <c r="AH105" s="24" t="str">
        <f>IF(F105="","",RANK(AG105,$AG$104:$AG$115)+COUNTIF(AG105:$AG$115,AG105)-1)</f>
        <v/>
      </c>
      <c r="AI105" s="2" t="str">
        <f t="shared" si="64"/>
        <v/>
      </c>
    </row>
    <row r="106" spans="4:35" ht="20.100000000000001" customHeight="1" x14ac:dyDescent="0.35">
      <c r="D106" s="35"/>
      <c r="E106" s="38"/>
      <c r="F106" s="141" t="str">
        <f>$F$56</f>
        <v/>
      </c>
      <c r="G106" s="25" t="str">
        <f>IF($F$73="","",$G$73)</f>
        <v/>
      </c>
      <c r="H106" s="26" t="str">
        <f>IF($F$73="","",$H$73)</f>
        <v/>
      </c>
      <c r="I106" s="26" t="str">
        <f>IF($F$73="","",$I$73)</f>
        <v/>
      </c>
      <c r="J106" s="26" t="str">
        <f>IF($F$73="","",$J$73)</f>
        <v/>
      </c>
      <c r="K106" s="26" t="str">
        <f>IF($F$73="","",$K$73)</f>
        <v/>
      </c>
      <c r="L106" s="27" t="str">
        <f>IF($F$73="","",$L$73)</f>
        <v/>
      </c>
      <c r="M106" s="355" t="str">
        <f>IF($F$73="","",$M$73)</f>
        <v/>
      </c>
      <c r="N106" s="25" t="str">
        <f>IF($F$73="","",$N$73)</f>
        <v/>
      </c>
      <c r="O106" s="27" t="str">
        <f>IF($F$73="","",$O$73)</f>
        <v/>
      </c>
      <c r="P106" s="361" t="str">
        <f t="shared" si="65"/>
        <v/>
      </c>
      <c r="Q106" s="395"/>
      <c r="R106" s="16"/>
      <c r="S106" s="28" t="str">
        <f>IFERROR(HLOOKUP($S$103,$G$103:$P$115,4,FALSE),"")</f>
        <v/>
      </c>
      <c r="T106" s="26" t="str">
        <f>IFERROR(HLOOKUP($T$103,$G$103:$P$115,4,FALSE),"")</f>
        <v/>
      </c>
      <c r="U106" s="170" t="str">
        <f>IFERROR(HLOOKUP($U$103,$G$103:$P$115,4,FALSE),"")</f>
        <v/>
      </c>
      <c r="V106" s="27" t="str">
        <f>IFERROR(HLOOKUP($V$103,$G$103:$P$115,4,FALSE),"")</f>
        <v/>
      </c>
      <c r="W106" s="40" t="str">
        <f t="shared" si="66"/>
        <v/>
      </c>
      <c r="X106" s="24" t="str">
        <f>IF(F106="","",RANK(W106,$W$104:$W$115)+COUNTIF(W106:$W$115,W106)-1)</f>
        <v/>
      </c>
      <c r="Y106" s="2" t="str">
        <f t="shared" si="67"/>
        <v/>
      </c>
      <c r="Z106" s="9"/>
      <c r="AA106" s="9"/>
      <c r="AB106" s="9"/>
      <c r="AC106" s="42" t="str">
        <f t="shared" si="68"/>
        <v/>
      </c>
      <c r="AD106" s="171" t="str">
        <f t="shared" si="69"/>
        <v/>
      </c>
      <c r="AE106" s="171" t="str">
        <f t="shared" si="70"/>
        <v/>
      </c>
      <c r="AF106" s="172" t="str">
        <f t="shared" si="71"/>
        <v/>
      </c>
      <c r="AG106" s="173" t="str">
        <f t="shared" si="63"/>
        <v/>
      </c>
      <c r="AH106" s="24" t="str">
        <f>IF(F106="","",RANK(AG106,$AG$104:$AG$115)+COUNTIF(AG106:$AG$115,AG106)-1)</f>
        <v/>
      </c>
      <c r="AI106" s="2" t="str">
        <f t="shared" si="64"/>
        <v/>
      </c>
    </row>
    <row r="107" spans="4:35" ht="20.100000000000001" customHeight="1" x14ac:dyDescent="0.35">
      <c r="D107" s="35"/>
      <c r="E107" s="38"/>
      <c r="F107" s="141" t="str">
        <f>$F$57</f>
        <v/>
      </c>
      <c r="G107" s="25" t="str">
        <f>IF($F$74="","",$G$74)</f>
        <v/>
      </c>
      <c r="H107" s="26" t="str">
        <f>IF($F$74="","",$H$74)</f>
        <v/>
      </c>
      <c r="I107" s="26" t="str">
        <f>IF($F$74="","",$I$74)</f>
        <v/>
      </c>
      <c r="J107" s="26" t="str">
        <f>IF($F$74="","",$J$74)</f>
        <v/>
      </c>
      <c r="K107" s="26" t="str">
        <f>IF($F$74="","",$K$74)</f>
        <v/>
      </c>
      <c r="L107" s="27" t="str">
        <f>IF($F$74="","",$L$74)</f>
        <v/>
      </c>
      <c r="M107" s="355" t="str">
        <f>IF($F$74="","",$M$74)</f>
        <v/>
      </c>
      <c r="N107" s="25" t="str">
        <f>IF($F$74="","",$N$74)</f>
        <v/>
      </c>
      <c r="O107" s="27" t="str">
        <f>IF($F$74="","",$O$74)</f>
        <v/>
      </c>
      <c r="P107" s="361" t="str">
        <f t="shared" si="65"/>
        <v/>
      </c>
      <c r="Q107" s="395"/>
      <c r="R107" s="16"/>
      <c r="S107" s="28" t="str">
        <f>IFERROR(HLOOKUP($S$103,$G$103:$P$115,5,FALSE),"")</f>
        <v/>
      </c>
      <c r="T107" s="26" t="str">
        <f>IFERROR(HLOOKUP($T$103,$G$103:$P$115,5,FALSE),"")</f>
        <v/>
      </c>
      <c r="U107" s="170" t="str">
        <f>IFERROR(HLOOKUP($U$103,$G$103:$P$115,5,FALSE),"")</f>
        <v/>
      </c>
      <c r="V107" s="27" t="str">
        <f>IFERROR(HLOOKUP($V$103,$G$103:$P$115,5,FALSE),"")</f>
        <v/>
      </c>
      <c r="W107" s="40" t="str">
        <f t="shared" si="66"/>
        <v/>
      </c>
      <c r="X107" s="24" t="str">
        <f>IF(F107="","",RANK(W107,$W$104:$W$115)+COUNTIF(W107:$W$115,W107)-1)</f>
        <v/>
      </c>
      <c r="Y107" s="2" t="str">
        <f t="shared" si="67"/>
        <v/>
      </c>
      <c r="Z107" s="9"/>
      <c r="AA107" s="9"/>
      <c r="AB107" s="9"/>
      <c r="AC107" s="42" t="str">
        <f t="shared" si="68"/>
        <v/>
      </c>
      <c r="AD107" s="171" t="str">
        <f t="shared" si="69"/>
        <v/>
      </c>
      <c r="AE107" s="171" t="str">
        <f t="shared" si="70"/>
        <v/>
      </c>
      <c r="AF107" s="172" t="str">
        <f t="shared" si="71"/>
        <v/>
      </c>
      <c r="AG107" s="173" t="str">
        <f t="shared" si="63"/>
        <v/>
      </c>
      <c r="AH107" s="24" t="str">
        <f>IF(F107="","",RANK(AG107,$AG$104:$AG$115)+COUNTIF(AG107:$AG$115,AG107)-1)</f>
        <v/>
      </c>
      <c r="AI107" s="2" t="str">
        <f t="shared" si="64"/>
        <v/>
      </c>
    </row>
    <row r="108" spans="4:35" ht="20.100000000000001" customHeight="1" x14ac:dyDescent="0.35">
      <c r="D108" s="35"/>
      <c r="E108" s="38"/>
      <c r="F108" s="141" t="str">
        <f>$F$58</f>
        <v/>
      </c>
      <c r="G108" s="25" t="str">
        <f>IF($F$75="","",$G$75)</f>
        <v/>
      </c>
      <c r="H108" s="26" t="str">
        <f>IF($F$75="","",$H$75)</f>
        <v/>
      </c>
      <c r="I108" s="26" t="str">
        <f>IF($F$75="","",$I$75)</f>
        <v/>
      </c>
      <c r="J108" s="26" t="str">
        <f>IF($F$75="","",$J$75)</f>
        <v/>
      </c>
      <c r="K108" s="26" t="str">
        <f>IF($F$75="","",$K$75)</f>
        <v/>
      </c>
      <c r="L108" s="27" t="str">
        <f>IF($F$75="","",$L$75)</f>
        <v/>
      </c>
      <c r="M108" s="355" t="str">
        <f>IF($F$75="","",$M$75)</f>
        <v/>
      </c>
      <c r="N108" s="25" t="str">
        <f>IF($F$75="","",$N$75)</f>
        <v/>
      </c>
      <c r="O108" s="27" t="str">
        <f>IF($F$75="","",$O$75)</f>
        <v/>
      </c>
      <c r="P108" s="361" t="str">
        <f t="shared" si="65"/>
        <v/>
      </c>
      <c r="Q108" s="395"/>
      <c r="R108" s="16"/>
      <c r="S108" s="28" t="str">
        <f>IFERROR(HLOOKUP($S$103,$G$103:$P$115,6,FALSE),"")</f>
        <v/>
      </c>
      <c r="T108" s="26" t="str">
        <f>IFERROR(HLOOKUP($T$103,$G$103:$P$115,6,FALSE),"")</f>
        <v/>
      </c>
      <c r="U108" s="170" t="str">
        <f>IFERROR(HLOOKUP($U$103,$G$103:$P$115,6,FALSE),"")</f>
        <v/>
      </c>
      <c r="V108" s="27" t="str">
        <f>IFERROR(HLOOKUP($V$103,$G$103:$P$115,6,FALSE),"")</f>
        <v/>
      </c>
      <c r="W108" s="40" t="str">
        <f t="shared" si="66"/>
        <v/>
      </c>
      <c r="X108" s="24" t="str">
        <f>IF(F108="","",RANK(W108,$W$104:$W$115)+COUNTIF(W108:$W$115,W108)-1)</f>
        <v/>
      </c>
      <c r="Y108" s="2" t="str">
        <f t="shared" si="67"/>
        <v/>
      </c>
      <c r="Z108" s="9"/>
      <c r="AA108" s="9"/>
      <c r="AB108" s="9"/>
      <c r="AC108" s="42" t="str">
        <f t="shared" si="68"/>
        <v/>
      </c>
      <c r="AD108" s="171" t="str">
        <f t="shared" si="69"/>
        <v/>
      </c>
      <c r="AE108" s="171" t="str">
        <f t="shared" si="70"/>
        <v/>
      </c>
      <c r="AF108" s="172" t="str">
        <f t="shared" si="71"/>
        <v/>
      </c>
      <c r="AG108" s="173" t="str">
        <f t="shared" si="63"/>
        <v/>
      </c>
      <c r="AH108" s="24" t="str">
        <f>IF(F108="","",RANK(AG108,$AG$104:$AG$115)+COUNTIF(AG108:$AG$115,AG108)-1)</f>
        <v/>
      </c>
      <c r="AI108" s="2" t="str">
        <f t="shared" si="64"/>
        <v/>
      </c>
    </row>
    <row r="109" spans="4:35" ht="20.100000000000001" customHeight="1" x14ac:dyDescent="0.35">
      <c r="D109" s="35"/>
      <c r="E109" s="38"/>
      <c r="F109" s="141" t="str">
        <f>$F$59</f>
        <v/>
      </c>
      <c r="G109" s="25" t="str">
        <f>IF($F$76="","",$G$76)</f>
        <v/>
      </c>
      <c r="H109" s="26" t="str">
        <f>IF($F$76="","",$H$76)</f>
        <v/>
      </c>
      <c r="I109" s="26" t="str">
        <f>IF($F$76="","",$I$76)</f>
        <v/>
      </c>
      <c r="J109" s="26" t="str">
        <f>IF($F$76="","",$J$76)</f>
        <v/>
      </c>
      <c r="K109" s="26" t="str">
        <f>IF($F$76="","",$K$76)</f>
        <v/>
      </c>
      <c r="L109" s="27" t="str">
        <f>IF($F$76="","",$L$76)</f>
        <v/>
      </c>
      <c r="M109" s="355" t="str">
        <f>IF($F$76="","",$M$76)</f>
        <v/>
      </c>
      <c r="N109" s="25" t="str">
        <f>IF($F$76="","",$N$76)</f>
        <v/>
      </c>
      <c r="O109" s="27" t="str">
        <f>IF($F$76="","",$O$76)</f>
        <v/>
      </c>
      <c r="P109" s="361" t="str">
        <f t="shared" si="65"/>
        <v/>
      </c>
      <c r="Q109" s="395"/>
      <c r="R109" s="16"/>
      <c r="S109" s="28" t="str">
        <f>IFERROR(HLOOKUP($S$103,$G$103:$P$115,7,FALSE),"")</f>
        <v/>
      </c>
      <c r="T109" s="26" t="str">
        <f>IFERROR(HLOOKUP($T$103,$G$103:$P$115,7,FALSE),"")</f>
        <v/>
      </c>
      <c r="U109" s="170" t="str">
        <f>IFERROR(HLOOKUP($U$103,$G$103:$P$115,7,FALSE),"")</f>
        <v/>
      </c>
      <c r="V109" s="27" t="str">
        <f>IFERROR(HLOOKUP($V$103,$G$103:$P$115,7,FALSE),"")</f>
        <v/>
      </c>
      <c r="W109" s="40" t="str">
        <f t="shared" si="66"/>
        <v/>
      </c>
      <c r="X109" s="24" t="str">
        <f>IF(F109="","",RANK(W109,$W$104:$W$115)+COUNTIF(W109:$W$115,W109)-1)</f>
        <v/>
      </c>
      <c r="Y109" s="2" t="str">
        <f t="shared" si="67"/>
        <v/>
      </c>
      <c r="Z109" s="9"/>
      <c r="AA109" s="9"/>
      <c r="AB109" s="9"/>
      <c r="AC109" s="42" t="str">
        <f t="shared" si="68"/>
        <v/>
      </c>
      <c r="AD109" s="171" t="str">
        <f t="shared" si="69"/>
        <v/>
      </c>
      <c r="AE109" s="171" t="str">
        <f t="shared" si="70"/>
        <v/>
      </c>
      <c r="AF109" s="172" t="str">
        <f t="shared" si="71"/>
        <v/>
      </c>
      <c r="AG109" s="173" t="str">
        <f t="shared" si="63"/>
        <v/>
      </c>
      <c r="AH109" s="24" t="str">
        <f>IF(F109="","",RANK(AG109,$AG$104:$AG$115)+COUNTIF(AG109:$AG$115,AG109)-1)</f>
        <v/>
      </c>
      <c r="AI109" s="2" t="str">
        <f t="shared" si="64"/>
        <v/>
      </c>
    </row>
    <row r="110" spans="4:35" ht="20.100000000000001" customHeight="1" x14ac:dyDescent="0.35">
      <c r="D110" s="35"/>
      <c r="E110" s="38"/>
      <c r="F110" s="141" t="str">
        <f>$F$60</f>
        <v/>
      </c>
      <c r="G110" s="25" t="str">
        <f>IF($F$77="","",$G$77)</f>
        <v/>
      </c>
      <c r="H110" s="26" t="str">
        <f>IF($F$77="","",$H$77)</f>
        <v/>
      </c>
      <c r="I110" s="26" t="str">
        <f>IF($F$77="","",$I$77)</f>
        <v/>
      </c>
      <c r="J110" s="26" t="str">
        <f>IF($F$77="","",$J$77)</f>
        <v/>
      </c>
      <c r="K110" s="26" t="str">
        <f>IF($F$77="","",$K$77)</f>
        <v/>
      </c>
      <c r="L110" s="27" t="str">
        <f>IF($F$77="","",$L$77)</f>
        <v/>
      </c>
      <c r="M110" s="355" t="str">
        <f>IF($F$77="","",$M$77)</f>
        <v/>
      </c>
      <c r="N110" s="25" t="str">
        <f>IF($F$77="","",$N$77)</f>
        <v/>
      </c>
      <c r="O110" s="27" t="str">
        <f>IF($F$77="","",$O$77)</f>
        <v/>
      </c>
      <c r="P110" s="361" t="str">
        <f t="shared" si="65"/>
        <v/>
      </c>
      <c r="Q110" s="395"/>
      <c r="R110" s="16"/>
      <c r="S110" s="28" t="str">
        <f>IFERROR(HLOOKUP($S$103,$G$103:$P$115,8,FALSE),"")</f>
        <v/>
      </c>
      <c r="T110" s="26" t="str">
        <f>IFERROR(HLOOKUP($T$103,$G$103:$P$115,8,FALSE),"")</f>
        <v/>
      </c>
      <c r="U110" s="170" t="str">
        <f>IFERROR(HLOOKUP($U$103,$G$103:$P$115,8,FALSE),"")</f>
        <v/>
      </c>
      <c r="V110" s="27" t="str">
        <f>IFERROR(HLOOKUP($V$103,$G$103:$P$115,8,FALSE),"")</f>
        <v/>
      </c>
      <c r="W110" s="40" t="str">
        <f t="shared" si="66"/>
        <v/>
      </c>
      <c r="X110" s="24" t="str">
        <f>IF(F110="","",RANK(W110,$W$104:$W$115)+COUNTIF(W110:$W$115,W110)-1)</f>
        <v/>
      </c>
      <c r="Y110" s="2" t="str">
        <f t="shared" si="67"/>
        <v/>
      </c>
      <c r="Z110" s="9"/>
      <c r="AA110" s="9"/>
      <c r="AB110" s="9"/>
      <c r="AC110" s="42" t="str">
        <f t="shared" si="68"/>
        <v/>
      </c>
      <c r="AD110" s="171" t="str">
        <f t="shared" si="69"/>
        <v/>
      </c>
      <c r="AE110" s="171" t="str">
        <f t="shared" si="70"/>
        <v/>
      </c>
      <c r="AF110" s="172" t="str">
        <f t="shared" si="71"/>
        <v/>
      </c>
      <c r="AG110" s="173" t="str">
        <f t="shared" si="63"/>
        <v/>
      </c>
      <c r="AH110" s="24" t="str">
        <f>IF(F110="","",RANK(AG110,$AG$104:$AG$115)+COUNTIF(AG110:$AG$115,AG110)-1)</f>
        <v/>
      </c>
      <c r="AI110" s="2" t="str">
        <f t="shared" si="64"/>
        <v/>
      </c>
    </row>
    <row r="111" spans="4:35" ht="20.100000000000001" customHeight="1" x14ac:dyDescent="0.35">
      <c r="D111" s="35"/>
      <c r="E111" s="38"/>
      <c r="F111" s="141" t="str">
        <f>$F$61</f>
        <v/>
      </c>
      <c r="G111" s="25" t="str">
        <f>IF($F$78="","",$G$78)</f>
        <v/>
      </c>
      <c r="H111" s="26" t="str">
        <f>IF($F$78="","",$H$78)</f>
        <v/>
      </c>
      <c r="I111" s="26" t="str">
        <f>IF($F$78="","",$I$78)</f>
        <v/>
      </c>
      <c r="J111" s="26" t="str">
        <f>IF($F$78="","",$J$78)</f>
        <v/>
      </c>
      <c r="K111" s="26" t="str">
        <f>IF($F$78="","",$K$78)</f>
        <v/>
      </c>
      <c r="L111" s="27" t="str">
        <f>IF($F$78="","",$L$78)</f>
        <v/>
      </c>
      <c r="M111" s="355" t="str">
        <f>IF($F$78="","",$M$78)</f>
        <v/>
      </c>
      <c r="N111" s="25" t="str">
        <f>IF($F$78="","",$N$78)</f>
        <v/>
      </c>
      <c r="O111" s="27" t="str">
        <f>IF($F$78="","",$O$78)</f>
        <v/>
      </c>
      <c r="P111" s="361" t="str">
        <f t="shared" si="65"/>
        <v/>
      </c>
      <c r="Q111" s="395"/>
      <c r="R111" s="16"/>
      <c r="S111" s="28" t="str">
        <f>IFERROR(HLOOKUP($S$103,$G$103:$P$115,9,FALSE),"")</f>
        <v/>
      </c>
      <c r="T111" s="26" t="str">
        <f>IFERROR(HLOOKUP($T$103,$G$103:$P$115,9,FALSE),"")</f>
        <v/>
      </c>
      <c r="U111" s="170" t="str">
        <f>IFERROR(HLOOKUP($U$103,$G$103:$P$115,9,FALSE),"")</f>
        <v/>
      </c>
      <c r="V111" s="27" t="str">
        <f>IFERROR(HLOOKUP($V$103,$G$103:$P$115,9,FALSE),"")</f>
        <v/>
      </c>
      <c r="W111" s="40" t="str">
        <f t="shared" si="66"/>
        <v/>
      </c>
      <c r="X111" s="24" t="str">
        <f>IF(F111="","",RANK(W111,$W$104:$W$115)+COUNTIF(W111:$W$115,W111)-1)</f>
        <v/>
      </c>
      <c r="Y111" s="2" t="str">
        <f t="shared" si="67"/>
        <v/>
      </c>
      <c r="Z111" s="9"/>
      <c r="AA111" s="9"/>
      <c r="AB111" s="9"/>
      <c r="AC111" s="42" t="str">
        <f t="shared" si="68"/>
        <v/>
      </c>
      <c r="AD111" s="171" t="str">
        <f t="shared" si="69"/>
        <v/>
      </c>
      <c r="AE111" s="171" t="str">
        <f t="shared" si="70"/>
        <v/>
      </c>
      <c r="AF111" s="172" t="str">
        <f t="shared" si="71"/>
        <v/>
      </c>
      <c r="AG111" s="173" t="str">
        <f t="shared" si="63"/>
        <v/>
      </c>
      <c r="AH111" s="24" t="str">
        <f>IF(F111="","",RANK(AG111,$AG$104:$AG$115)+COUNTIF(AG111:$AG$115,AG111)-1)</f>
        <v/>
      </c>
      <c r="AI111" s="2" t="str">
        <f t="shared" si="64"/>
        <v/>
      </c>
    </row>
    <row r="112" spans="4:35" ht="20.100000000000001" customHeight="1" x14ac:dyDescent="0.35">
      <c r="D112" s="35"/>
      <c r="E112" s="38"/>
      <c r="F112" s="141" t="str">
        <f>$F$62</f>
        <v/>
      </c>
      <c r="G112" s="25" t="str">
        <f>IF($F$79="","",$G$79)</f>
        <v/>
      </c>
      <c r="H112" s="26" t="str">
        <f>IF($F$79="","",$H$79)</f>
        <v/>
      </c>
      <c r="I112" s="26" t="str">
        <f>IF($F$79="","",$I$79)</f>
        <v/>
      </c>
      <c r="J112" s="26" t="str">
        <f>IF($F$79="","",$J$79)</f>
        <v/>
      </c>
      <c r="K112" s="26" t="str">
        <f>IF($F$79="","",$K$79)</f>
        <v/>
      </c>
      <c r="L112" s="27" t="str">
        <f>IF($F$79="","",$L$79)</f>
        <v/>
      </c>
      <c r="M112" s="355" t="str">
        <f>IF($F$79="","",$M$79)</f>
        <v/>
      </c>
      <c r="N112" s="25" t="str">
        <f>IF($F$79="","",$N$79)</f>
        <v/>
      </c>
      <c r="O112" s="27" t="str">
        <f>IF($F$79="","",$O$79)</f>
        <v/>
      </c>
      <c r="P112" s="361" t="str">
        <f t="shared" si="65"/>
        <v/>
      </c>
      <c r="Q112" s="395"/>
      <c r="R112" s="16"/>
      <c r="S112" s="28" t="str">
        <f>IFERROR(HLOOKUP($S$103,$G$103:$P$115,10,FALSE),"")</f>
        <v/>
      </c>
      <c r="T112" s="26" t="str">
        <f>IFERROR(HLOOKUP($T$103,$G$103:$P$115,10,FALSE),"")</f>
        <v/>
      </c>
      <c r="U112" s="170" t="str">
        <f>IFERROR(HLOOKUP($U$103,$G$103:$P$115,10,FALSE),"")</f>
        <v/>
      </c>
      <c r="V112" s="27" t="str">
        <f>IFERROR(HLOOKUP($V$103,$G$103:$P$115,10,FALSE),"")</f>
        <v/>
      </c>
      <c r="W112" s="40" t="str">
        <f t="shared" si="66"/>
        <v/>
      </c>
      <c r="X112" s="24" t="str">
        <f>IF(F112="","",RANK(W112,$W$104:$W$115)+COUNTIF(W112:$W$115,W112)-1)</f>
        <v/>
      </c>
      <c r="Y112" s="2" t="str">
        <f t="shared" si="67"/>
        <v/>
      </c>
      <c r="Z112" s="9"/>
      <c r="AA112" s="9"/>
      <c r="AB112" s="9"/>
      <c r="AC112" s="42" t="str">
        <f t="shared" si="68"/>
        <v/>
      </c>
      <c r="AD112" s="171" t="str">
        <f t="shared" si="69"/>
        <v/>
      </c>
      <c r="AE112" s="171" t="str">
        <f t="shared" si="70"/>
        <v/>
      </c>
      <c r="AF112" s="172" t="str">
        <f t="shared" si="71"/>
        <v/>
      </c>
      <c r="AG112" s="173" t="str">
        <f t="shared" si="63"/>
        <v/>
      </c>
      <c r="AH112" s="24" t="str">
        <f>IF(F112="","",RANK(AG112,$AG$104:$AG$115)+COUNTIF(AG112:$AG$115,AG112)-1)</f>
        <v/>
      </c>
      <c r="AI112" s="2" t="str">
        <f t="shared" si="64"/>
        <v/>
      </c>
    </row>
    <row r="113" spans="4:35" ht="20.100000000000001" customHeight="1" x14ac:dyDescent="0.35">
      <c r="D113" s="35"/>
      <c r="E113" s="38"/>
      <c r="F113" s="141" t="str">
        <f>$F$63</f>
        <v/>
      </c>
      <c r="G113" s="25" t="str">
        <f>IF($F$80="","",$G$80)</f>
        <v/>
      </c>
      <c r="H113" s="26" t="str">
        <f>IF($F$80="","",$H$80)</f>
        <v/>
      </c>
      <c r="I113" s="26" t="str">
        <f>IF($F$80="","",$I$80)</f>
        <v/>
      </c>
      <c r="J113" s="26" t="str">
        <f>IF($F$80="","",$J$80)</f>
        <v/>
      </c>
      <c r="K113" s="26" t="str">
        <f>IF($F$80="","",$K$80)</f>
        <v/>
      </c>
      <c r="L113" s="27" t="str">
        <f>IF($F$80="","",$L$80)</f>
        <v/>
      </c>
      <c r="M113" s="356" t="str">
        <f>IF($F$80="","",$M$80)</f>
        <v/>
      </c>
      <c r="N113" s="353" t="str">
        <f>IF($F$80="","",$N$80)</f>
        <v/>
      </c>
      <c r="O113" s="359" t="str">
        <f>IF($F$80="","",$O$80)</f>
        <v/>
      </c>
      <c r="P113" s="361" t="str">
        <f t="shared" si="65"/>
        <v/>
      </c>
      <c r="Q113" s="395"/>
      <c r="R113" s="16"/>
      <c r="S113" s="28" t="str">
        <f>IFERROR(HLOOKUP($S$103,$G$103:$P$115,11,FALSE),"")</f>
        <v/>
      </c>
      <c r="T113" s="26" t="str">
        <f>IFERROR(HLOOKUP($T$103,$G$103:$P$115,11,FALSE),"")</f>
        <v/>
      </c>
      <c r="U113" s="170" t="str">
        <f>IFERROR(HLOOKUP($U$103,$G$103:$P$115,11,FALSE),"")</f>
        <v/>
      </c>
      <c r="V113" s="27" t="str">
        <f>IFERROR(HLOOKUP($V$103,$G$103:$P$115,11,FALSE),"")</f>
        <v/>
      </c>
      <c r="W113" s="40" t="str">
        <f t="shared" si="66"/>
        <v/>
      </c>
      <c r="X113" s="24" t="str">
        <f>IF(F113="","",RANK(W113,$W$104:$W$115)+COUNTIF(W113:$W$115,W113)-1)</f>
        <v/>
      </c>
      <c r="Y113" s="2" t="str">
        <f t="shared" si="67"/>
        <v/>
      </c>
      <c r="Z113" s="9"/>
      <c r="AA113" s="9"/>
      <c r="AB113" s="9"/>
      <c r="AC113" s="42" t="str">
        <f t="shared" si="68"/>
        <v/>
      </c>
      <c r="AD113" s="171" t="str">
        <f t="shared" si="69"/>
        <v/>
      </c>
      <c r="AE113" s="171" t="str">
        <f t="shared" si="70"/>
        <v/>
      </c>
      <c r="AF113" s="172" t="str">
        <f t="shared" si="71"/>
        <v/>
      </c>
      <c r="AG113" s="173" t="str">
        <f t="shared" si="63"/>
        <v/>
      </c>
      <c r="AH113" s="24" t="str">
        <f>IF(F113="","",RANK(AG113,$AG$104:$AG$115)+COUNTIF(AG113:$AG$115,AG113)-1)</f>
        <v/>
      </c>
      <c r="AI113" s="2" t="str">
        <f t="shared" si="64"/>
        <v/>
      </c>
    </row>
    <row r="114" spans="4:35" ht="20.100000000000001" customHeight="1" x14ac:dyDescent="0.35">
      <c r="D114" s="35"/>
      <c r="E114" s="38"/>
      <c r="F114" s="141" t="str">
        <f>$F$64</f>
        <v/>
      </c>
      <c r="G114" s="25" t="str">
        <f>IF($F$81="","",$G$81)</f>
        <v/>
      </c>
      <c r="H114" s="26" t="str">
        <f>IF($F$81="","",$H$81)</f>
        <v/>
      </c>
      <c r="I114" s="26" t="str">
        <f>IF($F$81="","",$I$81)</f>
        <v/>
      </c>
      <c r="J114" s="26" t="str">
        <f>IF($F$81="","",$J$81)</f>
        <v/>
      </c>
      <c r="K114" s="26" t="str">
        <f>IF($F$81="","",$K$81)</f>
        <v/>
      </c>
      <c r="L114" s="27" t="str">
        <f>IF($F$81="","",$L$81)</f>
        <v/>
      </c>
      <c r="M114" s="357" t="str">
        <f>IF($F$81="","",$M$81)</f>
        <v/>
      </c>
      <c r="N114" s="25" t="str">
        <f>IF($F$81="","",$N$81)</f>
        <v/>
      </c>
      <c r="O114" s="27" t="str">
        <f>IF($F$81="","",$O$81)</f>
        <v/>
      </c>
      <c r="P114" s="361" t="str">
        <f t="shared" si="65"/>
        <v/>
      </c>
      <c r="Q114" s="395"/>
      <c r="R114" s="9"/>
      <c r="S114" s="28" t="str">
        <f>IFERROR(HLOOKUP($S$103,$G$103:$P$115,12,FALSE),"")</f>
        <v/>
      </c>
      <c r="T114" s="26" t="str">
        <f>IFERROR(HLOOKUP($T$103,$G$103:$P$115,12,FALSE),"")</f>
        <v/>
      </c>
      <c r="U114" s="170" t="str">
        <f>IFERROR(HLOOKUP($U$103,$G$103:$P$115,12,FALSE),"")</f>
        <v/>
      </c>
      <c r="V114" s="27" t="str">
        <f>IFERROR(HLOOKUP($V$103,$G$103:$P$115,12,FALSE),"")</f>
        <v/>
      </c>
      <c r="W114" s="40" t="str">
        <f t="shared" si="66"/>
        <v/>
      </c>
      <c r="X114" s="24" t="str">
        <f>IF(F114="","",RANK(W114,$W$104:$W$115)+COUNTIF(W114:$W$115,W114)-1)</f>
        <v/>
      </c>
      <c r="Y114" s="2" t="str">
        <f t="shared" si="67"/>
        <v/>
      </c>
      <c r="Z114" s="9"/>
      <c r="AA114" s="9"/>
      <c r="AB114" s="9"/>
      <c r="AC114" s="42" t="str">
        <f t="shared" si="68"/>
        <v/>
      </c>
      <c r="AD114" s="171" t="str">
        <f t="shared" si="69"/>
        <v/>
      </c>
      <c r="AE114" s="171" t="str">
        <f t="shared" si="70"/>
        <v/>
      </c>
      <c r="AF114" s="172" t="str">
        <f t="shared" si="71"/>
        <v/>
      </c>
      <c r="AG114" s="173" t="str">
        <f t="shared" si="63"/>
        <v/>
      </c>
      <c r="AH114" s="24" t="str">
        <f>IF(F114="","",RANK(AG114,$AG$104:$AG$115)+COUNTIF(AG114:$AG$115,AG114)-1)</f>
        <v/>
      </c>
      <c r="AI114" s="2" t="str">
        <f t="shared" si="64"/>
        <v/>
      </c>
    </row>
    <row r="115" spans="4:35" ht="20.100000000000001" customHeight="1" thickBot="1" x14ac:dyDescent="0.4">
      <c r="D115" s="35"/>
      <c r="E115" s="38"/>
      <c r="F115" s="142" t="str">
        <f>$F$65</f>
        <v/>
      </c>
      <c r="G115" s="174" t="str">
        <f>IF($F$82="","",$G$82)</f>
        <v/>
      </c>
      <c r="H115" s="175" t="str">
        <f>IF($F$82="","",$H$82)</f>
        <v/>
      </c>
      <c r="I115" s="175" t="str">
        <f>IF($F$82="","",$I$82)</f>
        <v/>
      </c>
      <c r="J115" s="175" t="str">
        <f>IF($F$82="","",$J$82)</f>
        <v/>
      </c>
      <c r="K115" s="175" t="str">
        <f>IF($F$82="","",$K$82)</f>
        <v/>
      </c>
      <c r="L115" s="176" t="str">
        <f>IF($F$82="","",$L$82)</f>
        <v/>
      </c>
      <c r="M115" s="358" t="str">
        <f>IF($F$82="","",$M$82)</f>
        <v/>
      </c>
      <c r="N115" s="174" t="str">
        <f>IF($F$82="","",$N$82)</f>
        <v/>
      </c>
      <c r="O115" s="176" t="str">
        <f>IF($F$82="","",$O$82)</f>
        <v/>
      </c>
      <c r="P115" s="362" t="str">
        <f t="shared" si="65"/>
        <v/>
      </c>
      <c r="Q115" s="395"/>
      <c r="R115" s="9"/>
      <c r="S115" s="178" t="str">
        <f>IFERROR(HLOOKUP($S$103,$G$103:$P$115,13,FALSE),"")</f>
        <v/>
      </c>
      <c r="T115" s="175" t="str">
        <f>IFERROR(HLOOKUP($T$103,$G$103:$P$115,13,FALSE),"")</f>
        <v/>
      </c>
      <c r="U115" s="179" t="str">
        <f>IFERROR(HLOOKUP($U$103,$G$103:$P$115,13,FALSE),"")</f>
        <v/>
      </c>
      <c r="V115" s="176" t="str">
        <f>IFERROR(HLOOKUP($V$103,$G$103:$P$115,13,FALSE),"")</f>
        <v/>
      </c>
      <c r="W115" s="180" t="str">
        <f t="shared" si="66"/>
        <v/>
      </c>
      <c r="X115" s="177" t="str">
        <f>IF(F115="","",RANK(W115,$W$104:$W$115)+COUNTIF(W115:$W$115,W115)-1)</f>
        <v/>
      </c>
      <c r="Y115" s="2" t="str">
        <f t="shared" si="67"/>
        <v/>
      </c>
      <c r="Z115" s="9"/>
      <c r="AA115" s="9"/>
      <c r="AB115" s="9"/>
      <c r="AC115" s="181" t="str">
        <f t="shared" si="68"/>
        <v/>
      </c>
      <c r="AD115" s="182" t="str">
        <f t="shared" si="69"/>
        <v/>
      </c>
      <c r="AE115" s="182" t="str">
        <f t="shared" si="70"/>
        <v/>
      </c>
      <c r="AF115" s="183" t="str">
        <f t="shared" si="71"/>
        <v/>
      </c>
      <c r="AG115" s="184" t="str">
        <f t="shared" si="63"/>
        <v/>
      </c>
      <c r="AH115" s="177" t="str">
        <f>IF(F115="","",RANK(AG115,$AG$104:$AG$115)+COUNTIF(AG115:$AG$115,AG115)-1)</f>
        <v/>
      </c>
      <c r="AI115" s="2" t="str">
        <f t="shared" si="64"/>
        <v/>
      </c>
    </row>
    <row r="116" spans="4:35" ht="20.100000000000001" customHeight="1" thickTop="1" x14ac:dyDescent="0.35">
      <c r="D116" s="35"/>
      <c r="E116" s="35"/>
      <c r="F116" s="9"/>
      <c r="G116" s="9"/>
      <c r="H116" s="9"/>
      <c r="I116" s="9"/>
      <c r="J116" s="9"/>
      <c r="K116" s="9"/>
      <c r="L116" s="9"/>
      <c r="M116" s="185"/>
      <c r="N116" s="9"/>
      <c r="O116" s="9"/>
      <c r="P116" s="9"/>
      <c r="Q116" s="9"/>
      <c r="R116" s="9"/>
      <c r="S116" s="9"/>
      <c r="T116" s="185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16"/>
      <c r="AI116" s="9"/>
    </row>
    <row r="117" spans="4:35" ht="20.100000000000001" customHeight="1" x14ac:dyDescent="0.35">
      <c r="D117" s="35"/>
      <c r="E117" s="35"/>
      <c r="F117" s="16"/>
      <c r="G117" s="149"/>
      <c r="H117" s="149"/>
      <c r="I117" s="149"/>
      <c r="J117" s="149"/>
      <c r="K117" s="149"/>
      <c r="L117" s="149"/>
      <c r="M117" s="16"/>
      <c r="N117" s="149"/>
      <c r="O117" s="149"/>
      <c r="P117" s="149"/>
      <c r="Q117" s="149"/>
      <c r="R117" s="149"/>
      <c r="S117" s="149"/>
      <c r="T117" s="16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16"/>
      <c r="AI117" s="9"/>
    </row>
    <row r="118" spans="4:35" ht="20.100000000000001" customHeight="1" thickBot="1" x14ac:dyDescent="0.4">
      <c r="D118" s="35"/>
      <c r="E118" s="35"/>
      <c r="F118" s="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16"/>
      <c r="AI118" s="9"/>
    </row>
    <row r="119" spans="4:35" ht="20.100000000000001" customHeight="1" thickTop="1" thickBot="1" x14ac:dyDescent="0.4">
      <c r="D119" s="35"/>
      <c r="E119" s="35"/>
      <c r="F119" s="9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9"/>
      <c r="V119" s="9"/>
      <c r="W119" s="9"/>
      <c r="X119" s="9"/>
      <c r="Y119" s="9"/>
      <c r="Z119" s="9"/>
      <c r="AA119" s="9"/>
      <c r="AB119" s="9"/>
      <c r="AC119" s="186" t="str">
        <f>S120</f>
        <v>打率</v>
      </c>
      <c r="AD119" s="187" t="str">
        <f>T120</f>
        <v>打点</v>
      </c>
      <c r="AE119" s="187" t="str">
        <f>U120</f>
        <v>盗塁</v>
      </c>
      <c r="AF119" s="188" t="str">
        <f>V120</f>
        <v/>
      </c>
      <c r="AG119" s="189" t="s">
        <v>49</v>
      </c>
      <c r="AH119" s="190" t="s">
        <v>50</v>
      </c>
      <c r="AI119" s="9"/>
    </row>
    <row r="120" spans="4:35" ht="20.100000000000001" customHeight="1" thickTop="1" thickBot="1" x14ac:dyDescent="0.4">
      <c r="D120" s="35"/>
      <c r="E120" s="35"/>
      <c r="F120" s="135" t="s">
        <v>26</v>
      </c>
      <c r="G120" s="51" t="s">
        <v>1</v>
      </c>
      <c r="H120" s="51" t="s">
        <v>42</v>
      </c>
      <c r="I120" s="52" t="s">
        <v>43</v>
      </c>
      <c r="J120" s="52" t="s">
        <v>4</v>
      </c>
      <c r="K120" s="52" t="s">
        <v>13</v>
      </c>
      <c r="L120" s="147" t="s">
        <v>44</v>
      </c>
      <c r="M120" s="313" t="s">
        <v>93</v>
      </c>
      <c r="N120" s="109" t="s">
        <v>47</v>
      </c>
      <c r="O120" s="49" t="s">
        <v>48</v>
      </c>
      <c r="P120" s="53" t="s">
        <v>46</v>
      </c>
      <c r="Q120" s="394"/>
      <c r="R120" s="16"/>
      <c r="S120" s="150" t="str">
        <f>IF(入力!I7="","",入力!I7)</f>
        <v>打率</v>
      </c>
      <c r="T120" s="48" t="str">
        <f>IF(入力!J7="","",入力!J7)</f>
        <v>打点</v>
      </c>
      <c r="U120" s="48" t="str">
        <f>IF(入力!K7="","",入力!K7)</f>
        <v>盗塁</v>
      </c>
      <c r="V120" s="151" t="str">
        <f>IF(入力!L7="","",入力!L7)</f>
        <v/>
      </c>
      <c r="W120" s="50" t="s">
        <v>49</v>
      </c>
      <c r="X120" s="53" t="s">
        <v>50</v>
      </c>
      <c r="Y120" s="9"/>
      <c r="Z120" s="9"/>
      <c r="AA120" s="9"/>
      <c r="AB120" s="9"/>
      <c r="AC120" s="152">
        <f>通年成績ラインアップ!$P$22</f>
        <v>1.8</v>
      </c>
      <c r="AD120" s="153">
        <f>通年成績ラインアップ!$Q$22</f>
        <v>1.6</v>
      </c>
      <c r="AE120" s="153">
        <f>通年成績ラインアップ!$R$22</f>
        <v>1.4</v>
      </c>
      <c r="AF120" s="154">
        <f>通年成績ラインアップ!$S$22</f>
        <v>1.2</v>
      </c>
      <c r="AG120" s="155"/>
      <c r="AH120" s="156"/>
      <c r="AI120" s="9"/>
    </row>
    <row r="121" spans="4:35" ht="20.100000000000001" customHeight="1" x14ac:dyDescent="0.35">
      <c r="D121" s="35"/>
      <c r="E121" s="38"/>
      <c r="F121" s="137" t="str">
        <f>$F$54</f>
        <v/>
      </c>
      <c r="G121" s="138">
        <f>$G$71</f>
        <v>0</v>
      </c>
      <c r="H121" s="139">
        <f>$H$71</f>
        <v>0</v>
      </c>
      <c r="I121" s="139">
        <f>$I$71</f>
        <v>0</v>
      </c>
      <c r="J121" s="139">
        <f>$J$71</f>
        <v>0</v>
      </c>
      <c r="K121" s="139">
        <f>$K$71</f>
        <v>0</v>
      </c>
      <c r="L121" s="140">
        <f>$L$71</f>
        <v>0</v>
      </c>
      <c r="M121" s="344" t="str">
        <f>$M$71</f>
        <v/>
      </c>
      <c r="N121" s="341" t="str">
        <f>$N$71</f>
        <v/>
      </c>
      <c r="O121" s="140" t="str">
        <f>$O$71</f>
        <v/>
      </c>
      <c r="P121" s="349" t="str">
        <f>$P$71</f>
        <v/>
      </c>
      <c r="Q121" s="395"/>
      <c r="R121" s="16"/>
      <c r="S121" s="160">
        <f>IFERROR(HLOOKUP($S$120,$G$120:$P$132,2,FALSE),"")</f>
        <v>0</v>
      </c>
      <c r="T121" s="161" t="str">
        <f>IFERROR(HLOOKUP($T$120,$G$120:$P$132,2,FALSE),"")</f>
        <v/>
      </c>
      <c r="U121" s="162" t="str">
        <f>IFERROR(HLOOKUP($U$120,$G$120:$P$132,2,FALSE),"")</f>
        <v/>
      </c>
      <c r="V121" s="163" t="str">
        <f>IFERROR(HLOOKUP($V$120,$G$120:$P$132,2,FALSE),"")</f>
        <v/>
      </c>
      <c r="W121" s="164" t="str">
        <f>IF(F121="","",SUM(S121:V121))</f>
        <v/>
      </c>
      <c r="X121" s="165" t="str">
        <f>IF(F121="","",RANK(W121,$W$121:$W$132)+COUNTIF(W121:$W$132,W121)-1)</f>
        <v/>
      </c>
      <c r="Y121" s="2" t="str">
        <f>F121</f>
        <v/>
      </c>
      <c r="Z121" s="9"/>
      <c r="AA121" s="9"/>
      <c r="AB121" s="9"/>
      <c r="AC121" s="166">
        <f>IFERROR(S121*$AC$120,"")</f>
        <v>0</v>
      </c>
      <c r="AD121" s="167" t="str">
        <f>IFERROR(T121*$AD$120,"")</f>
        <v/>
      </c>
      <c r="AE121" s="167" t="str">
        <f>IFERROR(U121*$AE$120,"")</f>
        <v/>
      </c>
      <c r="AF121" s="168" t="str">
        <f>IFERROR(V121*$AF$120,"")</f>
        <v/>
      </c>
      <c r="AG121" s="169" t="str">
        <f t="shared" ref="AG121:AG132" si="72">IF(F121="","",SUM(AC121:AF121))</f>
        <v/>
      </c>
      <c r="AH121" s="165" t="str">
        <f>IF(F121="","",RANK(AG121,$AG$121:$AG$132)+COUNTIF(AG121:$AG$132,AG121)-1)</f>
        <v/>
      </c>
      <c r="AI121" s="2" t="str">
        <f t="shared" ref="AI121:AI132" si="73">F121</f>
        <v/>
      </c>
    </row>
    <row r="122" spans="4:35" ht="20.100000000000001" customHeight="1" x14ac:dyDescent="0.35">
      <c r="D122" s="35"/>
      <c r="E122" s="38"/>
      <c r="F122" s="141" t="str">
        <f>$F$55</f>
        <v/>
      </c>
      <c r="G122" s="22">
        <f>$G$72</f>
        <v>0</v>
      </c>
      <c r="H122" s="20">
        <f>$H$72</f>
        <v>0</v>
      </c>
      <c r="I122" s="20">
        <f>$I$72</f>
        <v>0</v>
      </c>
      <c r="J122" s="20">
        <f>$J$72</f>
        <v>0</v>
      </c>
      <c r="K122" s="20">
        <f>$K$72</f>
        <v>0</v>
      </c>
      <c r="L122" s="21">
        <f>$L$72</f>
        <v>0</v>
      </c>
      <c r="M122" s="345" t="str">
        <f>$M$72</f>
        <v/>
      </c>
      <c r="N122" s="342" t="str">
        <f>$N$72</f>
        <v/>
      </c>
      <c r="O122" s="21" t="str">
        <f>$O$72</f>
        <v/>
      </c>
      <c r="P122" s="350" t="str">
        <f>$P$72</f>
        <v/>
      </c>
      <c r="Q122" s="395"/>
      <c r="R122" s="16"/>
      <c r="S122" s="28">
        <f>IFERROR(HLOOKUP($S$120,$G$120:$P$132,3,FALSE),"")</f>
        <v>0</v>
      </c>
      <c r="T122" s="26" t="str">
        <f>IFERROR(HLOOKUP($T$120,$G$120:$P$132,3,FALSE),"")</f>
        <v/>
      </c>
      <c r="U122" s="170" t="str">
        <f>IFERROR(HLOOKUP($U$120,$G$120:$P$132,3,FALSE),"")</f>
        <v/>
      </c>
      <c r="V122" s="27" t="str">
        <f>IFERROR(HLOOKUP($V$120,$G$120:$P$132,3,FALSE),"")</f>
        <v/>
      </c>
      <c r="W122" s="40" t="str">
        <f t="shared" ref="W122:W132" si="74">IF(F122="","",SUM(S122:V122))</f>
        <v/>
      </c>
      <c r="X122" s="24" t="str">
        <f>IF(F122="","",RANK(W122,$W$121:$W$132)+COUNTIF(W122:$W$132,W122)-1)</f>
        <v/>
      </c>
      <c r="Y122" s="2" t="str">
        <f t="shared" ref="Y122:Y132" si="75">F122</f>
        <v/>
      </c>
      <c r="Z122" s="9"/>
      <c r="AA122" s="9"/>
      <c r="AB122" s="9"/>
      <c r="AC122" s="42">
        <f t="shared" ref="AC122:AC132" si="76">IFERROR(S122*$AC$120,"")</f>
        <v>0</v>
      </c>
      <c r="AD122" s="171" t="str">
        <f t="shared" ref="AD122:AD132" si="77">IFERROR(T122*$AD$120,"")</f>
        <v/>
      </c>
      <c r="AE122" s="171" t="str">
        <f t="shared" ref="AE122:AE132" si="78">IFERROR(U122*$AE$120,"")</f>
        <v/>
      </c>
      <c r="AF122" s="172" t="str">
        <f t="shared" ref="AF122:AF132" si="79">IFERROR(V122*$AF$120,"")</f>
        <v/>
      </c>
      <c r="AG122" s="173" t="str">
        <f t="shared" si="72"/>
        <v/>
      </c>
      <c r="AH122" s="24" t="str">
        <f>IF(F122="","",RANK(AG122,$AG$121:$AG$132)+COUNTIF(AG122:$AG$132,AG122)-1)</f>
        <v/>
      </c>
      <c r="AI122" s="2" t="str">
        <f t="shared" si="73"/>
        <v/>
      </c>
    </row>
    <row r="123" spans="4:35" ht="20.100000000000001" customHeight="1" x14ac:dyDescent="0.35">
      <c r="D123" s="35"/>
      <c r="E123" s="38"/>
      <c r="F123" s="141" t="str">
        <f>$F$56</f>
        <v/>
      </c>
      <c r="G123" s="22">
        <f>$G$73</f>
        <v>0</v>
      </c>
      <c r="H123" s="20">
        <f>$H$73</f>
        <v>0</v>
      </c>
      <c r="I123" s="20">
        <f>$I$73</f>
        <v>0</v>
      </c>
      <c r="J123" s="20">
        <f>$J$73</f>
        <v>0</v>
      </c>
      <c r="K123" s="20">
        <f>$K$73</f>
        <v>0</v>
      </c>
      <c r="L123" s="21">
        <f>$L$73</f>
        <v>0</v>
      </c>
      <c r="M123" s="345" t="str">
        <f>$M$73</f>
        <v/>
      </c>
      <c r="N123" s="342" t="str">
        <f>$N$73</f>
        <v/>
      </c>
      <c r="O123" s="21" t="str">
        <f>$O$73</f>
        <v/>
      </c>
      <c r="P123" s="350" t="str">
        <f>$P$73</f>
        <v/>
      </c>
      <c r="Q123" s="395"/>
      <c r="R123" s="16"/>
      <c r="S123" s="28">
        <f>IFERROR(HLOOKUP($S$120,$G$120:$P$132,4,FALSE),"")</f>
        <v>0</v>
      </c>
      <c r="T123" s="26" t="str">
        <f>IFERROR(HLOOKUP($T$120,$G$120:$P$132,4,FALSE),"")</f>
        <v/>
      </c>
      <c r="U123" s="170" t="str">
        <f>IFERROR(HLOOKUP($U$120,$G$120:$P$132,4,FALSE),"")</f>
        <v/>
      </c>
      <c r="V123" s="27" t="str">
        <f>IFERROR(HLOOKUP($V$120,$G$120:$P$132,4,FALSE),"")</f>
        <v/>
      </c>
      <c r="W123" s="40" t="str">
        <f t="shared" si="74"/>
        <v/>
      </c>
      <c r="X123" s="24" t="str">
        <f>IF(F123="","",RANK(W123,$W$121:$W$132)+COUNTIF(W123:$W$132,W123)-1)</f>
        <v/>
      </c>
      <c r="Y123" s="2" t="str">
        <f t="shared" si="75"/>
        <v/>
      </c>
      <c r="Z123" s="9"/>
      <c r="AA123" s="9"/>
      <c r="AB123" s="9"/>
      <c r="AC123" s="42">
        <f t="shared" si="76"/>
        <v>0</v>
      </c>
      <c r="AD123" s="171" t="str">
        <f t="shared" si="77"/>
        <v/>
      </c>
      <c r="AE123" s="171" t="str">
        <f t="shared" si="78"/>
        <v/>
      </c>
      <c r="AF123" s="172" t="str">
        <f t="shared" si="79"/>
        <v/>
      </c>
      <c r="AG123" s="173" t="str">
        <f t="shared" si="72"/>
        <v/>
      </c>
      <c r="AH123" s="24" t="str">
        <f>IF(F123="","",RANK(AG123,$AG$121:$AG$132)+COUNTIF(AG123:$AG$132,AG123)-1)</f>
        <v/>
      </c>
      <c r="AI123" s="2" t="str">
        <f t="shared" si="73"/>
        <v/>
      </c>
    </row>
    <row r="124" spans="4:35" ht="20.100000000000001" customHeight="1" x14ac:dyDescent="0.35">
      <c r="D124" s="35"/>
      <c r="E124" s="38"/>
      <c r="F124" s="141" t="str">
        <f>$F$57</f>
        <v/>
      </c>
      <c r="G124" s="22">
        <f>$G$74</f>
        <v>0</v>
      </c>
      <c r="H124" s="20">
        <f>$H$74</f>
        <v>0</v>
      </c>
      <c r="I124" s="20">
        <f>$I$74</f>
        <v>0</v>
      </c>
      <c r="J124" s="20">
        <f>$J$74</f>
        <v>0</v>
      </c>
      <c r="K124" s="20">
        <f>$K$74</f>
        <v>0</v>
      </c>
      <c r="L124" s="21">
        <f>$L$74</f>
        <v>0</v>
      </c>
      <c r="M124" s="345" t="str">
        <f>$M$74</f>
        <v/>
      </c>
      <c r="N124" s="342" t="str">
        <f>$N$74</f>
        <v/>
      </c>
      <c r="O124" s="21" t="str">
        <f>$O$74</f>
        <v/>
      </c>
      <c r="P124" s="350" t="str">
        <f>$P$74</f>
        <v/>
      </c>
      <c r="Q124" s="395"/>
      <c r="R124" s="16"/>
      <c r="S124" s="28">
        <f>IFERROR(HLOOKUP($S$120,$G$120:$P$132,5,FALSE),"")</f>
        <v>0</v>
      </c>
      <c r="T124" s="26" t="str">
        <f>IFERROR(HLOOKUP($T$120,$G$120:$P$132,5,FALSE),"")</f>
        <v/>
      </c>
      <c r="U124" s="170" t="str">
        <f>IFERROR(HLOOKUP($U$120,$G$120:$P$132,5,FALSE),"")</f>
        <v/>
      </c>
      <c r="V124" s="27" t="str">
        <f>IFERROR(HLOOKUP($V$120,$G$120:$P$132,5,FALSE),"")</f>
        <v/>
      </c>
      <c r="W124" s="40" t="str">
        <f t="shared" si="74"/>
        <v/>
      </c>
      <c r="X124" s="24" t="str">
        <f>IF(F124="","",RANK(W124,$W$121:$W$132)+COUNTIF(W124:$W$132,W124)-1)</f>
        <v/>
      </c>
      <c r="Y124" s="2" t="str">
        <f t="shared" si="75"/>
        <v/>
      </c>
      <c r="Z124" s="9"/>
      <c r="AA124" s="9"/>
      <c r="AB124" s="9"/>
      <c r="AC124" s="42">
        <f t="shared" si="76"/>
        <v>0</v>
      </c>
      <c r="AD124" s="171" t="str">
        <f t="shared" si="77"/>
        <v/>
      </c>
      <c r="AE124" s="171" t="str">
        <f t="shared" si="78"/>
        <v/>
      </c>
      <c r="AF124" s="172" t="str">
        <f t="shared" si="79"/>
        <v/>
      </c>
      <c r="AG124" s="173" t="str">
        <f t="shared" si="72"/>
        <v/>
      </c>
      <c r="AH124" s="24" t="str">
        <f>IF(F124="","",RANK(AG124,$AG$121:$AG$132)+COUNTIF(AG124:$AG$132,AG124)-1)</f>
        <v/>
      </c>
      <c r="AI124" s="2" t="str">
        <f t="shared" si="73"/>
        <v/>
      </c>
    </row>
    <row r="125" spans="4:35" ht="20.100000000000001" customHeight="1" x14ac:dyDescent="0.35">
      <c r="D125" s="35"/>
      <c r="E125" s="38"/>
      <c r="F125" s="141" t="str">
        <f>$F$58</f>
        <v/>
      </c>
      <c r="G125" s="22">
        <f>$G$75</f>
        <v>0</v>
      </c>
      <c r="H125" s="20">
        <f>$H$75</f>
        <v>0</v>
      </c>
      <c r="I125" s="20">
        <f>$I$75</f>
        <v>0</v>
      </c>
      <c r="J125" s="20">
        <f>$J$75</f>
        <v>0</v>
      </c>
      <c r="K125" s="20">
        <f>$K$75</f>
        <v>0</v>
      </c>
      <c r="L125" s="21">
        <f>$L$75</f>
        <v>0</v>
      </c>
      <c r="M125" s="345" t="str">
        <f>$M$75</f>
        <v/>
      </c>
      <c r="N125" s="342" t="str">
        <f>$N$75</f>
        <v/>
      </c>
      <c r="O125" s="21" t="str">
        <f>$O$75</f>
        <v/>
      </c>
      <c r="P125" s="350" t="str">
        <f>$P$75</f>
        <v/>
      </c>
      <c r="Q125" s="395"/>
      <c r="R125" s="16"/>
      <c r="S125" s="28">
        <f>IFERROR(HLOOKUP($S$120,$G$120:$P$132,6,FALSE),"")</f>
        <v>0</v>
      </c>
      <c r="T125" s="26" t="str">
        <f>IFERROR(HLOOKUP($T$120,$G$120:$P$132,6,FALSE),"")</f>
        <v/>
      </c>
      <c r="U125" s="170" t="str">
        <f>IFERROR(HLOOKUP($U$120,$G$120:$P$132,6,FALSE),"")</f>
        <v/>
      </c>
      <c r="V125" s="27" t="str">
        <f>IFERROR(HLOOKUP($V$120,$G$120:$P$132,6,FALSE),"")</f>
        <v/>
      </c>
      <c r="W125" s="40" t="str">
        <f t="shared" si="74"/>
        <v/>
      </c>
      <c r="X125" s="24" t="str">
        <f>IF(F125="","",RANK(W125,$W$121:$W$132)+COUNTIF(W125:$W$132,W125)-1)</f>
        <v/>
      </c>
      <c r="Y125" s="2" t="str">
        <f t="shared" si="75"/>
        <v/>
      </c>
      <c r="Z125" s="9"/>
      <c r="AA125" s="9"/>
      <c r="AB125" s="9"/>
      <c r="AC125" s="42">
        <f t="shared" si="76"/>
        <v>0</v>
      </c>
      <c r="AD125" s="171" t="str">
        <f t="shared" si="77"/>
        <v/>
      </c>
      <c r="AE125" s="171" t="str">
        <f t="shared" si="78"/>
        <v/>
      </c>
      <c r="AF125" s="172" t="str">
        <f t="shared" si="79"/>
        <v/>
      </c>
      <c r="AG125" s="173" t="str">
        <f t="shared" si="72"/>
        <v/>
      </c>
      <c r="AH125" s="24" t="str">
        <f>IF(F125="","",RANK(AG125,$AG$121:$AG$132)+COUNTIF(AG125:$AG$132,AG125)-1)</f>
        <v/>
      </c>
      <c r="AI125" s="2" t="str">
        <f t="shared" si="73"/>
        <v/>
      </c>
    </row>
    <row r="126" spans="4:35" ht="20.100000000000001" customHeight="1" x14ac:dyDescent="0.35">
      <c r="D126" s="35"/>
      <c r="E126" s="38"/>
      <c r="F126" s="141" t="str">
        <f>$F$59</f>
        <v/>
      </c>
      <c r="G126" s="22">
        <f>$G$76</f>
        <v>0</v>
      </c>
      <c r="H126" s="20">
        <f>$H$76</f>
        <v>0</v>
      </c>
      <c r="I126" s="20">
        <f>$I$76</f>
        <v>0</v>
      </c>
      <c r="J126" s="20">
        <f>$J$76</f>
        <v>0</v>
      </c>
      <c r="K126" s="20">
        <f>$K$76</f>
        <v>0</v>
      </c>
      <c r="L126" s="21">
        <f>$L$76</f>
        <v>0</v>
      </c>
      <c r="M126" s="345" t="str">
        <f>$M$76</f>
        <v/>
      </c>
      <c r="N126" s="342" t="str">
        <f>$N$76</f>
        <v/>
      </c>
      <c r="O126" s="21" t="str">
        <f>$O$76</f>
        <v/>
      </c>
      <c r="P126" s="350" t="str">
        <f>$P$76</f>
        <v/>
      </c>
      <c r="Q126" s="395"/>
      <c r="R126" s="16"/>
      <c r="S126" s="28">
        <f>IFERROR(HLOOKUP($S$120,$G$120:$P$132,7,FALSE),"")</f>
        <v>0</v>
      </c>
      <c r="T126" s="26" t="str">
        <f>IFERROR(HLOOKUP($T$120,$G$120:$P$132,7,FALSE),"")</f>
        <v/>
      </c>
      <c r="U126" s="170" t="str">
        <f>IFERROR(HLOOKUP($U$120,$G$120:$P$132,7,FALSE),"")</f>
        <v/>
      </c>
      <c r="V126" s="27" t="str">
        <f>IFERROR(HLOOKUP($V$120,$G$120:$P$132,7,FALSE),"")</f>
        <v/>
      </c>
      <c r="W126" s="40" t="str">
        <f t="shared" si="74"/>
        <v/>
      </c>
      <c r="X126" s="24" t="str">
        <f>IF(F126="","",RANK(W126,$W$121:$W$132)+COUNTIF(W126:$W$132,W126)-1)</f>
        <v/>
      </c>
      <c r="Y126" s="2" t="str">
        <f t="shared" si="75"/>
        <v/>
      </c>
      <c r="Z126" s="9"/>
      <c r="AA126" s="9"/>
      <c r="AB126" s="9"/>
      <c r="AC126" s="42">
        <f t="shared" si="76"/>
        <v>0</v>
      </c>
      <c r="AD126" s="171" t="str">
        <f t="shared" si="77"/>
        <v/>
      </c>
      <c r="AE126" s="171" t="str">
        <f t="shared" si="78"/>
        <v/>
      </c>
      <c r="AF126" s="172" t="str">
        <f t="shared" si="79"/>
        <v/>
      </c>
      <c r="AG126" s="173" t="str">
        <f t="shared" si="72"/>
        <v/>
      </c>
      <c r="AH126" s="24" t="str">
        <f>IF(F126="","",RANK(AG126,$AG$121:$AG$132)+COUNTIF(AG126:$AG$132,AG126)-1)</f>
        <v/>
      </c>
      <c r="AI126" s="2" t="str">
        <f t="shared" si="73"/>
        <v/>
      </c>
    </row>
    <row r="127" spans="4:35" ht="20.100000000000001" customHeight="1" x14ac:dyDescent="0.35">
      <c r="D127" s="35"/>
      <c r="E127" s="38"/>
      <c r="F127" s="141" t="str">
        <f>$F$60</f>
        <v/>
      </c>
      <c r="G127" s="22">
        <f>$G$77</f>
        <v>0</v>
      </c>
      <c r="H127" s="20">
        <f>$H$77</f>
        <v>0</v>
      </c>
      <c r="I127" s="20">
        <f>$I$77</f>
        <v>0</v>
      </c>
      <c r="J127" s="20">
        <f>$J$77</f>
        <v>0</v>
      </c>
      <c r="K127" s="20">
        <f>$K$77</f>
        <v>0</v>
      </c>
      <c r="L127" s="21">
        <f>$L$77</f>
        <v>0</v>
      </c>
      <c r="M127" s="345" t="str">
        <f>$M$77</f>
        <v/>
      </c>
      <c r="N127" s="342" t="str">
        <f>$N$77</f>
        <v/>
      </c>
      <c r="O127" s="21" t="str">
        <f>$O$77</f>
        <v/>
      </c>
      <c r="P127" s="350" t="str">
        <f>$P$77</f>
        <v/>
      </c>
      <c r="Q127" s="395"/>
      <c r="R127" s="16"/>
      <c r="S127" s="28">
        <f>IFERROR(HLOOKUP($S$120,$G$120:$P$132,8,FALSE),"")</f>
        <v>0</v>
      </c>
      <c r="T127" s="26" t="str">
        <f>IFERROR(HLOOKUP($T$120,$G$120:$P$132,8,FALSE),"")</f>
        <v/>
      </c>
      <c r="U127" s="170" t="str">
        <f>IFERROR(HLOOKUP($U$120,$G$120:$P$132,8,FALSE),"")</f>
        <v/>
      </c>
      <c r="V127" s="27" t="str">
        <f>IFERROR(HLOOKUP($V$120,$G$120:$P$132,8,FALSE),"")</f>
        <v/>
      </c>
      <c r="W127" s="40" t="str">
        <f t="shared" si="74"/>
        <v/>
      </c>
      <c r="X127" s="24" t="str">
        <f>IF(F127="","",RANK(W127,$W$121:$W$132)+COUNTIF(W127:$W$132,W127)-1)</f>
        <v/>
      </c>
      <c r="Y127" s="2" t="str">
        <f t="shared" si="75"/>
        <v/>
      </c>
      <c r="Z127" s="9"/>
      <c r="AA127" s="9"/>
      <c r="AB127" s="9"/>
      <c r="AC127" s="42">
        <f t="shared" si="76"/>
        <v>0</v>
      </c>
      <c r="AD127" s="171" t="str">
        <f t="shared" si="77"/>
        <v/>
      </c>
      <c r="AE127" s="171" t="str">
        <f t="shared" si="78"/>
        <v/>
      </c>
      <c r="AF127" s="172" t="str">
        <f t="shared" si="79"/>
        <v/>
      </c>
      <c r="AG127" s="173" t="str">
        <f t="shared" si="72"/>
        <v/>
      </c>
      <c r="AH127" s="24" t="str">
        <f>IF(F127="","",RANK(AG127,$AG$121:$AG$132)+COUNTIF(AG127:$AG$132,AG127)-1)</f>
        <v/>
      </c>
      <c r="AI127" s="2" t="str">
        <f t="shared" si="73"/>
        <v/>
      </c>
    </row>
    <row r="128" spans="4:35" ht="20.100000000000001" customHeight="1" x14ac:dyDescent="0.35">
      <c r="D128" s="35"/>
      <c r="E128" s="38"/>
      <c r="F128" s="141" t="str">
        <f>$F$61</f>
        <v/>
      </c>
      <c r="G128" s="22">
        <f>$G$78</f>
        <v>0</v>
      </c>
      <c r="H128" s="20">
        <f>$H$78</f>
        <v>0</v>
      </c>
      <c r="I128" s="20">
        <f>$I$78</f>
        <v>0</v>
      </c>
      <c r="J128" s="20">
        <f>$J$78</f>
        <v>0</v>
      </c>
      <c r="K128" s="20">
        <f>$K$78</f>
        <v>0</v>
      </c>
      <c r="L128" s="21">
        <f>$L$78</f>
        <v>0</v>
      </c>
      <c r="M128" s="345" t="str">
        <f>$M$78</f>
        <v/>
      </c>
      <c r="N128" s="342" t="str">
        <f>$N$78</f>
        <v/>
      </c>
      <c r="O128" s="21" t="str">
        <f>$O$78</f>
        <v/>
      </c>
      <c r="P128" s="350" t="str">
        <f>$P$78</f>
        <v/>
      </c>
      <c r="Q128" s="395"/>
      <c r="R128" s="16"/>
      <c r="S128" s="28">
        <f>IFERROR(HLOOKUP($S$120,$G$120:$P$132,9,FALSE),"")</f>
        <v>0</v>
      </c>
      <c r="T128" s="26" t="str">
        <f>IFERROR(HLOOKUP($T$120,$G$120:$P$132,9,FALSE),"")</f>
        <v/>
      </c>
      <c r="U128" s="170" t="str">
        <f>IFERROR(HLOOKUP($U$120,$G$120:$P$132,9,FALSE),"")</f>
        <v/>
      </c>
      <c r="V128" s="27" t="str">
        <f>IFERROR(HLOOKUP($V$120,$G$120:$P$132,9,FALSE),"")</f>
        <v/>
      </c>
      <c r="W128" s="40" t="str">
        <f t="shared" si="74"/>
        <v/>
      </c>
      <c r="X128" s="24" t="str">
        <f>IF(F128="","",RANK(W128,$W$121:$W$132)+COUNTIF(W128:$W$132,W128)-1)</f>
        <v/>
      </c>
      <c r="Y128" s="2" t="str">
        <f t="shared" si="75"/>
        <v/>
      </c>
      <c r="Z128" s="9"/>
      <c r="AA128" s="9"/>
      <c r="AB128" s="9"/>
      <c r="AC128" s="42">
        <f t="shared" si="76"/>
        <v>0</v>
      </c>
      <c r="AD128" s="171" t="str">
        <f t="shared" si="77"/>
        <v/>
      </c>
      <c r="AE128" s="171" t="str">
        <f t="shared" si="78"/>
        <v/>
      </c>
      <c r="AF128" s="172" t="str">
        <f t="shared" si="79"/>
        <v/>
      </c>
      <c r="AG128" s="173" t="str">
        <f t="shared" si="72"/>
        <v/>
      </c>
      <c r="AH128" s="24" t="str">
        <f>IF(F128="","",RANK(AG128,$AG$121:$AG$132)+COUNTIF(AG128:$AG$132,AG128)-1)</f>
        <v/>
      </c>
      <c r="AI128" s="2" t="str">
        <f t="shared" si="73"/>
        <v/>
      </c>
    </row>
    <row r="129" spans="4:35" ht="20.100000000000001" customHeight="1" x14ac:dyDescent="0.35">
      <c r="D129" s="35"/>
      <c r="E129" s="38"/>
      <c r="F129" s="141" t="str">
        <f>$F$62</f>
        <v/>
      </c>
      <c r="G129" s="22">
        <f>$G$79</f>
        <v>0</v>
      </c>
      <c r="H129" s="20">
        <f>$H$79</f>
        <v>0</v>
      </c>
      <c r="I129" s="20">
        <f>$I$79</f>
        <v>0</v>
      </c>
      <c r="J129" s="20">
        <f>$J$79</f>
        <v>0</v>
      </c>
      <c r="K129" s="20">
        <f>$K$79</f>
        <v>0</v>
      </c>
      <c r="L129" s="21">
        <f>$L$79</f>
        <v>0</v>
      </c>
      <c r="M129" s="345" t="str">
        <f>$M$79</f>
        <v/>
      </c>
      <c r="N129" s="342" t="str">
        <f>$N$79</f>
        <v/>
      </c>
      <c r="O129" s="21" t="str">
        <f>$O$79</f>
        <v/>
      </c>
      <c r="P129" s="350" t="str">
        <f>$P$79</f>
        <v/>
      </c>
      <c r="Q129" s="395"/>
      <c r="R129" s="16"/>
      <c r="S129" s="28">
        <f>IFERROR(HLOOKUP($S$120,$G$120:$P$132,10,FALSE),"")</f>
        <v>0</v>
      </c>
      <c r="T129" s="26" t="str">
        <f>IFERROR(HLOOKUP($T$120,$G$120:$P$132,10,FALSE),"")</f>
        <v/>
      </c>
      <c r="U129" s="170" t="str">
        <f>IFERROR(HLOOKUP($U$120,$G$120:$P$132,10,FALSE),"")</f>
        <v/>
      </c>
      <c r="V129" s="27" t="str">
        <f>IFERROR(HLOOKUP($V$120,$G$120:$P$132,10,FALSE),"")</f>
        <v/>
      </c>
      <c r="W129" s="40" t="str">
        <f t="shared" si="74"/>
        <v/>
      </c>
      <c r="X129" s="24" t="str">
        <f>IF(F129="","",RANK(W129,$W$121:$W$132)+COUNTIF(W129:$W$132,W129)-1)</f>
        <v/>
      </c>
      <c r="Y129" s="2" t="str">
        <f t="shared" si="75"/>
        <v/>
      </c>
      <c r="Z129" s="9"/>
      <c r="AA129" s="9"/>
      <c r="AB129" s="9"/>
      <c r="AC129" s="42">
        <f t="shared" si="76"/>
        <v>0</v>
      </c>
      <c r="AD129" s="171" t="str">
        <f t="shared" si="77"/>
        <v/>
      </c>
      <c r="AE129" s="171" t="str">
        <f t="shared" si="78"/>
        <v/>
      </c>
      <c r="AF129" s="172" t="str">
        <f t="shared" si="79"/>
        <v/>
      </c>
      <c r="AG129" s="173" t="str">
        <f t="shared" si="72"/>
        <v/>
      </c>
      <c r="AH129" s="24" t="str">
        <f>IF(F129="","",RANK(AG129,$AG$121:$AG$132)+COUNTIF(AG129:$AG$132,AG129)-1)</f>
        <v/>
      </c>
      <c r="AI129" s="2" t="str">
        <f t="shared" si="73"/>
        <v/>
      </c>
    </row>
    <row r="130" spans="4:35" ht="20.100000000000001" customHeight="1" x14ac:dyDescent="0.35">
      <c r="D130" s="35"/>
      <c r="E130" s="38"/>
      <c r="F130" s="141" t="str">
        <f>$F$63</f>
        <v/>
      </c>
      <c r="G130" s="22">
        <f>$G$80</f>
        <v>0</v>
      </c>
      <c r="H130" s="20">
        <f>$H$80</f>
        <v>0</v>
      </c>
      <c r="I130" s="20">
        <f>$I$80</f>
        <v>0</v>
      </c>
      <c r="J130" s="20">
        <f>$J$80</f>
        <v>0</v>
      </c>
      <c r="K130" s="20">
        <f>$K$80</f>
        <v>0</v>
      </c>
      <c r="L130" s="21">
        <f>$L$80</f>
        <v>0</v>
      </c>
      <c r="M130" s="345" t="str">
        <f>$M$80</f>
        <v/>
      </c>
      <c r="N130" s="342" t="str">
        <f>$N$80</f>
        <v/>
      </c>
      <c r="O130" s="21" t="str">
        <f>$O$80</f>
        <v/>
      </c>
      <c r="P130" s="23" t="str">
        <f>$P$80</f>
        <v/>
      </c>
      <c r="Q130" s="395"/>
      <c r="R130" s="9"/>
      <c r="S130" s="28">
        <f>IFERROR(HLOOKUP($S$120,$G$120:$P$132,11,FALSE),"")</f>
        <v>0</v>
      </c>
      <c r="T130" s="26" t="str">
        <f>IFERROR(HLOOKUP($T$120,$G$120:$P$132,11,FALSE),"")</f>
        <v/>
      </c>
      <c r="U130" s="170" t="str">
        <f>IFERROR(HLOOKUP($U$120,$G$120:$P$132,11,FALSE),"")</f>
        <v/>
      </c>
      <c r="V130" s="27" t="str">
        <f>IFERROR(HLOOKUP($V$120,$G$120:$P$132,11,FALSE),"")</f>
        <v/>
      </c>
      <c r="W130" s="40" t="str">
        <f t="shared" si="74"/>
        <v/>
      </c>
      <c r="X130" s="24" t="str">
        <f>IF(F130="","",RANK(W130,$W$121:$W$132)+COUNTIF(W130:$W$132,W130)-1)</f>
        <v/>
      </c>
      <c r="Y130" s="2" t="str">
        <f t="shared" si="75"/>
        <v/>
      </c>
      <c r="Z130" s="9"/>
      <c r="AA130" s="9"/>
      <c r="AB130" s="9"/>
      <c r="AC130" s="42">
        <f t="shared" si="76"/>
        <v>0</v>
      </c>
      <c r="AD130" s="171" t="str">
        <f t="shared" si="77"/>
        <v/>
      </c>
      <c r="AE130" s="171" t="str">
        <f t="shared" si="78"/>
        <v/>
      </c>
      <c r="AF130" s="172" t="str">
        <f t="shared" si="79"/>
        <v/>
      </c>
      <c r="AG130" s="173" t="str">
        <f t="shared" si="72"/>
        <v/>
      </c>
      <c r="AH130" s="24" t="str">
        <f>IF(F130="","",RANK(AG130,$AG$121:$AG$132)+COUNTIF(AG130:$AG$132,AG130)-1)</f>
        <v/>
      </c>
      <c r="AI130" s="2" t="str">
        <f t="shared" si="73"/>
        <v/>
      </c>
    </row>
    <row r="131" spans="4:35" ht="20.100000000000001" customHeight="1" x14ac:dyDescent="0.35">
      <c r="D131" s="35"/>
      <c r="E131" s="38"/>
      <c r="F131" s="141" t="str">
        <f>$F$64</f>
        <v/>
      </c>
      <c r="G131" s="22">
        <f>$G$81</f>
        <v>0</v>
      </c>
      <c r="H131" s="20">
        <f>$H$81</f>
        <v>0</v>
      </c>
      <c r="I131" s="20">
        <f>$I$81</f>
        <v>0</v>
      </c>
      <c r="J131" s="20">
        <f>$J$81</f>
        <v>0</v>
      </c>
      <c r="K131" s="20">
        <f>$K$81</f>
        <v>0</v>
      </c>
      <c r="L131" s="21">
        <f>$L$81</f>
        <v>0</v>
      </c>
      <c r="M131" s="345" t="str">
        <f>$M$81</f>
        <v/>
      </c>
      <c r="N131" s="342" t="str">
        <f>$N$81</f>
        <v/>
      </c>
      <c r="O131" s="21" t="str">
        <f>$O$81</f>
        <v/>
      </c>
      <c r="P131" s="350" t="str">
        <f>$P$81</f>
        <v/>
      </c>
      <c r="Q131" s="395"/>
      <c r="R131" s="9"/>
      <c r="S131" s="28">
        <f>IFERROR(HLOOKUP($S$120,$G$120:$P$132,12,FALSE),"")</f>
        <v>0</v>
      </c>
      <c r="T131" s="26" t="str">
        <f>IFERROR(HLOOKUP($T$120,$G$120:$P$132,12,FALSE),"")</f>
        <v/>
      </c>
      <c r="U131" s="170" t="str">
        <f>IFERROR(HLOOKUP($U$120,$G$120:$P$132,12,FALSE),"")</f>
        <v/>
      </c>
      <c r="V131" s="27" t="str">
        <f>IFERROR(HLOOKUP($V$120,$G$120:$P$132,12,FALSE),"")</f>
        <v/>
      </c>
      <c r="W131" s="40" t="str">
        <f t="shared" si="74"/>
        <v/>
      </c>
      <c r="X131" s="24" t="str">
        <f>IF(F131="","",RANK(W131,$W$121:$W$132)+COUNTIF(W131:$W$132,W131)-1)</f>
        <v/>
      </c>
      <c r="Y131" s="2" t="str">
        <f t="shared" si="75"/>
        <v/>
      </c>
      <c r="Z131" s="9"/>
      <c r="AA131" s="9"/>
      <c r="AB131" s="9"/>
      <c r="AC131" s="42">
        <f t="shared" si="76"/>
        <v>0</v>
      </c>
      <c r="AD131" s="171" t="str">
        <f t="shared" si="77"/>
        <v/>
      </c>
      <c r="AE131" s="171" t="str">
        <f t="shared" si="78"/>
        <v/>
      </c>
      <c r="AF131" s="172" t="str">
        <f t="shared" si="79"/>
        <v/>
      </c>
      <c r="AG131" s="173" t="str">
        <f t="shared" si="72"/>
        <v/>
      </c>
      <c r="AH131" s="24" t="str">
        <f>IF(F131="","",RANK(AG131,$AG$121:$AG$132)+COUNTIF(AG131:$AG$132,AG131)-1)</f>
        <v/>
      </c>
      <c r="AI131" s="2" t="str">
        <f t="shared" si="73"/>
        <v/>
      </c>
    </row>
    <row r="132" spans="4:35" ht="20.100000000000001" customHeight="1" thickBot="1" x14ac:dyDescent="0.4">
      <c r="D132" s="35"/>
      <c r="E132" s="38"/>
      <c r="F132" s="142" t="str">
        <f>$F$65</f>
        <v/>
      </c>
      <c r="G132" s="143">
        <f>$G$82</f>
        <v>0</v>
      </c>
      <c r="H132" s="144">
        <f>$H$82</f>
        <v>0</v>
      </c>
      <c r="I132" s="144">
        <f>$I$82</f>
        <v>0</v>
      </c>
      <c r="J132" s="144">
        <f>$J$82</f>
        <v>0</v>
      </c>
      <c r="K132" s="144">
        <f>$K$82</f>
        <v>0</v>
      </c>
      <c r="L132" s="145">
        <f>$L$82</f>
        <v>0</v>
      </c>
      <c r="M132" s="346" t="str">
        <f>$M$82</f>
        <v/>
      </c>
      <c r="N132" s="343" t="str">
        <f>$N$82</f>
        <v/>
      </c>
      <c r="O132" s="145" t="str">
        <f>$O$82</f>
        <v/>
      </c>
      <c r="P132" s="351" t="str">
        <f>$P$82</f>
        <v/>
      </c>
      <c r="Q132" s="395"/>
      <c r="R132" s="9"/>
      <c r="S132" s="178">
        <f>IFERROR(HLOOKUP($S$120,$G$120:$P$132,13,FALSE),"")</f>
        <v>0</v>
      </c>
      <c r="T132" s="175" t="str">
        <f>IFERROR(HLOOKUP($T$120,$G$120:$P$132,13,FALSE),"")</f>
        <v/>
      </c>
      <c r="U132" s="179" t="str">
        <f>IFERROR(HLOOKUP($U$120,$G$120:$P$132,13,FALSE),"")</f>
        <v/>
      </c>
      <c r="V132" s="176" t="str">
        <f>IFERROR(HLOOKUP($V$120,$G$120:$P$132,13,FALSE),"")</f>
        <v/>
      </c>
      <c r="W132" s="180" t="str">
        <f t="shared" si="74"/>
        <v/>
      </c>
      <c r="X132" s="177" t="str">
        <f>IF(F132="","",RANK(W132,$W$121:$W$132)+COUNTIF(W132:$W$132,W132)-1)</f>
        <v/>
      </c>
      <c r="Y132" s="2" t="str">
        <f t="shared" si="75"/>
        <v/>
      </c>
      <c r="Z132" s="9"/>
      <c r="AA132" s="9"/>
      <c r="AB132" s="9"/>
      <c r="AC132" s="181">
        <f t="shared" si="76"/>
        <v>0</v>
      </c>
      <c r="AD132" s="182" t="str">
        <f t="shared" si="77"/>
        <v/>
      </c>
      <c r="AE132" s="182" t="str">
        <f t="shared" si="78"/>
        <v/>
      </c>
      <c r="AF132" s="183" t="str">
        <f t="shared" si="79"/>
        <v/>
      </c>
      <c r="AG132" s="184" t="str">
        <f t="shared" si="72"/>
        <v/>
      </c>
      <c r="AH132" s="177" t="str">
        <f>IF(F132="","",RANK(AG132,$AG$121:$AG$132)+COUNTIF(AG132:$AG$132,AG132)-1)</f>
        <v/>
      </c>
      <c r="AI132" s="2" t="str">
        <f t="shared" si="73"/>
        <v/>
      </c>
    </row>
    <row r="133" spans="4:35" ht="20.100000000000001" customHeight="1" thickTop="1" x14ac:dyDescent="0.35">
      <c r="D133" s="35"/>
      <c r="E133" s="35"/>
      <c r="F133" s="16"/>
      <c r="G133" s="149"/>
      <c r="H133" s="149"/>
      <c r="I133" s="149"/>
      <c r="J133" s="149"/>
      <c r="K133" s="149"/>
      <c r="L133" s="149"/>
      <c r="M133" s="16"/>
      <c r="N133" s="149"/>
      <c r="O133" s="149"/>
      <c r="P133" s="149"/>
      <c r="Q133" s="149"/>
      <c r="R133" s="149"/>
      <c r="S133" s="149"/>
      <c r="T133" s="1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16"/>
    </row>
    <row r="134" spans="4:35" ht="20.100000000000001" customHeight="1" x14ac:dyDescent="0.35">
      <c r="D134" s="35"/>
      <c r="E134" s="35"/>
      <c r="F134" s="9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16"/>
    </row>
    <row r="135" spans="4:35" ht="20.100000000000001" customHeight="1" thickBot="1" x14ac:dyDescent="0.4">
      <c r="D135" s="35"/>
      <c r="E135" s="35"/>
      <c r="F135" s="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16"/>
    </row>
    <row r="136" spans="4:35" ht="20.100000000000001" customHeight="1" thickTop="1" thickBot="1" x14ac:dyDescent="0.4">
      <c r="D136" s="35"/>
      <c r="E136" s="35"/>
      <c r="F136" s="9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9"/>
      <c r="V136" s="9"/>
      <c r="W136" s="9"/>
      <c r="X136" s="9"/>
      <c r="Y136" s="9"/>
      <c r="Z136" s="9"/>
      <c r="AA136" s="9"/>
      <c r="AB136" s="9"/>
      <c r="AC136" s="186" t="str">
        <f>S137</f>
        <v>長率</v>
      </c>
      <c r="AD136" s="187" t="str">
        <f>T137</f>
        <v>打率</v>
      </c>
      <c r="AE136" s="187" t="str">
        <f>U137</f>
        <v>打点</v>
      </c>
      <c r="AF136" s="188" t="str">
        <f>V137</f>
        <v/>
      </c>
      <c r="AG136" s="189" t="s">
        <v>49</v>
      </c>
      <c r="AH136" s="190" t="s">
        <v>50</v>
      </c>
    </row>
    <row r="137" spans="4:35" ht="20.100000000000001" customHeight="1" thickTop="1" thickBot="1" x14ac:dyDescent="0.4">
      <c r="D137" s="35"/>
      <c r="E137" s="35"/>
      <c r="F137" s="135" t="s">
        <v>26</v>
      </c>
      <c r="G137" s="51" t="s">
        <v>1</v>
      </c>
      <c r="H137" s="51" t="s">
        <v>42</v>
      </c>
      <c r="I137" s="52" t="s">
        <v>43</v>
      </c>
      <c r="J137" s="52" t="s">
        <v>4</v>
      </c>
      <c r="K137" s="52" t="s">
        <v>13</v>
      </c>
      <c r="L137" s="147" t="s">
        <v>44</v>
      </c>
      <c r="M137" s="313" t="s">
        <v>93</v>
      </c>
      <c r="N137" s="109" t="s">
        <v>47</v>
      </c>
      <c r="O137" s="49" t="s">
        <v>48</v>
      </c>
      <c r="P137" s="53" t="s">
        <v>46</v>
      </c>
      <c r="Q137" s="394"/>
      <c r="R137" s="16"/>
      <c r="S137" s="150" t="str">
        <f>IF(入力!I8="","",入力!I8)</f>
        <v>長率</v>
      </c>
      <c r="T137" s="48" t="str">
        <f>IF(入力!J8="","",入力!J8)</f>
        <v>打率</v>
      </c>
      <c r="U137" s="48" t="str">
        <f>IF(入力!K8="","",入力!K8)</f>
        <v>打点</v>
      </c>
      <c r="V137" s="151" t="str">
        <f>IF(入力!L8="","",入力!L8)</f>
        <v/>
      </c>
      <c r="W137" s="50" t="s">
        <v>49</v>
      </c>
      <c r="X137" s="53" t="s">
        <v>50</v>
      </c>
      <c r="Y137" s="9"/>
      <c r="Z137" s="9"/>
      <c r="AA137" s="9"/>
      <c r="AB137" s="9"/>
      <c r="AC137" s="152">
        <f>通年成績ラインアップ!$P$22</f>
        <v>1.8</v>
      </c>
      <c r="AD137" s="153">
        <f>通年成績ラインアップ!$Q$22</f>
        <v>1.6</v>
      </c>
      <c r="AE137" s="153">
        <f>通年成績ラインアップ!$R$22</f>
        <v>1.4</v>
      </c>
      <c r="AF137" s="154">
        <f>通年成績ラインアップ!$S$22</f>
        <v>1.2</v>
      </c>
      <c r="AG137" s="155"/>
      <c r="AH137" s="156"/>
    </row>
    <row r="138" spans="4:35" ht="20.100000000000001" customHeight="1" x14ac:dyDescent="0.35">
      <c r="D138" s="35"/>
      <c r="E138" s="38"/>
      <c r="F138" s="137" t="str">
        <f>$F$54</f>
        <v/>
      </c>
      <c r="G138" s="138">
        <f>$G$71</f>
        <v>0</v>
      </c>
      <c r="H138" s="139">
        <f>$H$71</f>
        <v>0</v>
      </c>
      <c r="I138" s="139">
        <f>$I$71</f>
        <v>0</v>
      </c>
      <c r="J138" s="139">
        <f>$J$71</f>
        <v>0</v>
      </c>
      <c r="K138" s="139">
        <f>$K$71</f>
        <v>0</v>
      </c>
      <c r="L138" s="140">
        <f>$L$71</f>
        <v>0</v>
      </c>
      <c r="M138" s="344" t="str">
        <f>$M$71</f>
        <v/>
      </c>
      <c r="N138" s="341" t="str">
        <f>$N$71</f>
        <v/>
      </c>
      <c r="O138" s="140" t="str">
        <f>$O$71</f>
        <v/>
      </c>
      <c r="P138" s="349" t="str">
        <f>$P$71</f>
        <v/>
      </c>
      <c r="Q138" s="395"/>
      <c r="R138" s="16"/>
      <c r="S138" s="160">
        <f>IFERROR(HLOOKUP($S$137,$G$137:$P$149,2,FALSE),"")</f>
        <v>0</v>
      </c>
      <c r="T138" s="161">
        <f>IFERROR(HLOOKUP($T$137,$G$137:$P$149,2,FALSE),"")</f>
        <v>0</v>
      </c>
      <c r="U138" s="162" t="str">
        <f>IFERROR(HLOOKUP($U$137,$G$137:$P$149,2,FALSE),"")</f>
        <v/>
      </c>
      <c r="V138" s="163" t="str">
        <f>IFERROR(HLOOKUP($V$137,$G$137:$P$149,2,FALSE),"")</f>
        <v/>
      </c>
      <c r="W138" s="164" t="str">
        <f>IF(F138="","",SUM(S138:V138))</f>
        <v/>
      </c>
      <c r="X138" s="165" t="str">
        <f>IF(F138="","",RANK(W138,$W$138:$W$149)+COUNTIF(W138:$W$149,W138)-1)</f>
        <v/>
      </c>
      <c r="Y138" s="2" t="str">
        <f>F138</f>
        <v/>
      </c>
      <c r="Z138" s="9"/>
      <c r="AA138" s="9"/>
      <c r="AB138" s="9"/>
      <c r="AC138" s="166">
        <f>IFERROR(S138*$AC$137,"")</f>
        <v>0</v>
      </c>
      <c r="AD138" s="167">
        <f>IFERROR(T138*$AD$137,"")</f>
        <v>0</v>
      </c>
      <c r="AE138" s="167" t="str">
        <f>IFERROR(U138*$AE$137,"")</f>
        <v/>
      </c>
      <c r="AF138" s="168" t="str">
        <f>IFERROR(V138*$AF$137,"")</f>
        <v/>
      </c>
      <c r="AG138" s="169" t="str">
        <f t="shared" ref="AG138:AG149" si="80">IF(F138="","",SUM(AC138:AF138))</f>
        <v/>
      </c>
      <c r="AH138" s="165" t="str">
        <f>IF(F138="","",RANK(AG138,$AG$138:$AG$149)+COUNTIF(AG138:$AG$149,AG138)-1)</f>
        <v/>
      </c>
      <c r="AI138" s="2" t="str">
        <f t="shared" ref="AI138:AI149" si="81">F138</f>
        <v/>
      </c>
    </row>
    <row r="139" spans="4:35" ht="20.100000000000001" customHeight="1" x14ac:dyDescent="0.35">
      <c r="D139" s="35"/>
      <c r="E139" s="38"/>
      <c r="F139" s="141" t="str">
        <f>$F$55</f>
        <v/>
      </c>
      <c r="G139" s="22">
        <f>$G$72</f>
        <v>0</v>
      </c>
      <c r="H139" s="20">
        <f>$H$72</f>
        <v>0</v>
      </c>
      <c r="I139" s="20">
        <f>$I$72</f>
        <v>0</v>
      </c>
      <c r="J139" s="20">
        <f>$J$72</f>
        <v>0</v>
      </c>
      <c r="K139" s="20">
        <f>$K$72</f>
        <v>0</v>
      </c>
      <c r="L139" s="21">
        <f>$L$72</f>
        <v>0</v>
      </c>
      <c r="M139" s="345" t="str">
        <f>$M$72</f>
        <v/>
      </c>
      <c r="N139" s="342" t="str">
        <f>$N$72</f>
        <v/>
      </c>
      <c r="O139" s="21" t="str">
        <f>$O$72</f>
        <v/>
      </c>
      <c r="P139" s="350" t="str">
        <f>$P$72</f>
        <v/>
      </c>
      <c r="Q139" s="395"/>
      <c r="R139" s="16"/>
      <c r="S139" s="28">
        <f>IFERROR(HLOOKUP($S$137,$G$137:$P$149,3,FALSE),"")</f>
        <v>0</v>
      </c>
      <c r="T139" s="26">
        <f>IFERROR(HLOOKUP($T$137,$G$137:$P$149,3,FALSE),"")</f>
        <v>0</v>
      </c>
      <c r="U139" s="170" t="str">
        <f>IFERROR(HLOOKUP($U$137,$G$137:$P$149,3,FALSE),"")</f>
        <v/>
      </c>
      <c r="V139" s="27" t="str">
        <f>IFERROR(HLOOKUP($V$137,$G$137:$P$149,3,FALSE),"")</f>
        <v/>
      </c>
      <c r="W139" s="40" t="str">
        <f t="shared" ref="W139:W149" si="82">IF(F139="","",SUM(S139:V139))</f>
        <v/>
      </c>
      <c r="X139" s="24" t="str">
        <f>IF(F139="","",RANK(W139,$W$138:$W$149)+COUNTIF(W139:$W$149,W139)-1)</f>
        <v/>
      </c>
      <c r="Y139" s="2" t="str">
        <f t="shared" ref="Y139:Y149" si="83">F139</f>
        <v/>
      </c>
      <c r="Z139" s="9"/>
      <c r="AA139" s="9"/>
      <c r="AB139" s="9"/>
      <c r="AC139" s="42">
        <f t="shared" ref="AC139:AC149" si="84">IFERROR(S139*$AC$137,"")</f>
        <v>0</v>
      </c>
      <c r="AD139" s="171">
        <f t="shared" ref="AD139:AD149" si="85">IFERROR(T139*$AD$137,"")</f>
        <v>0</v>
      </c>
      <c r="AE139" s="171" t="str">
        <f t="shared" ref="AE139:AE149" si="86">IFERROR(U139*$AE$137,"")</f>
        <v/>
      </c>
      <c r="AF139" s="172" t="str">
        <f t="shared" ref="AF139:AF149" si="87">IFERROR(V139*$AF$137,"")</f>
        <v/>
      </c>
      <c r="AG139" s="173" t="str">
        <f t="shared" si="80"/>
        <v/>
      </c>
      <c r="AH139" s="24" t="str">
        <f>IF(F139="","",RANK(AG139,$AG$138:$AG$149)+COUNTIF(AG139:$AG$149,AG139)-1)</f>
        <v/>
      </c>
      <c r="AI139" s="2" t="str">
        <f t="shared" si="81"/>
        <v/>
      </c>
    </row>
    <row r="140" spans="4:35" ht="20.100000000000001" customHeight="1" x14ac:dyDescent="0.35">
      <c r="D140" s="35"/>
      <c r="E140" s="38"/>
      <c r="F140" s="141" t="str">
        <f>$F$56</f>
        <v/>
      </c>
      <c r="G140" s="22">
        <f>$G$73</f>
        <v>0</v>
      </c>
      <c r="H140" s="20">
        <f>$H$73</f>
        <v>0</v>
      </c>
      <c r="I140" s="20">
        <f>$I$73</f>
        <v>0</v>
      </c>
      <c r="J140" s="20">
        <f>$J$73</f>
        <v>0</v>
      </c>
      <c r="K140" s="20">
        <f>$K$73</f>
        <v>0</v>
      </c>
      <c r="L140" s="21">
        <f>$L$73</f>
        <v>0</v>
      </c>
      <c r="M140" s="345" t="str">
        <f>$M$73</f>
        <v/>
      </c>
      <c r="N140" s="342" t="str">
        <f>$N$73</f>
        <v/>
      </c>
      <c r="O140" s="21" t="str">
        <f>$O$73</f>
        <v/>
      </c>
      <c r="P140" s="350" t="str">
        <f>$P$73</f>
        <v/>
      </c>
      <c r="Q140" s="395"/>
      <c r="R140" s="16"/>
      <c r="S140" s="28">
        <f>IFERROR(HLOOKUP($S$137,$G$137:$P$149,4,FALSE),"")</f>
        <v>0</v>
      </c>
      <c r="T140" s="26">
        <f>IFERROR(HLOOKUP($T$137,$G$137:$P$149,4,FALSE),"")</f>
        <v>0</v>
      </c>
      <c r="U140" s="170" t="str">
        <f>IFERROR(HLOOKUP($U$137,$G$137:$P$149,4,FALSE),"")</f>
        <v/>
      </c>
      <c r="V140" s="27" t="str">
        <f>IFERROR(HLOOKUP($V$137,$G$137:$P$149,4,FALSE),"")</f>
        <v/>
      </c>
      <c r="W140" s="40" t="str">
        <f t="shared" si="82"/>
        <v/>
      </c>
      <c r="X140" s="24" t="str">
        <f>IF(F140="","",RANK(W140,$W$138:$W$149)+COUNTIF(W140:$W$149,W140)-1)</f>
        <v/>
      </c>
      <c r="Y140" s="2" t="str">
        <f t="shared" si="83"/>
        <v/>
      </c>
      <c r="Z140" s="9"/>
      <c r="AA140" s="9"/>
      <c r="AB140" s="9"/>
      <c r="AC140" s="42">
        <f t="shared" si="84"/>
        <v>0</v>
      </c>
      <c r="AD140" s="171">
        <f t="shared" si="85"/>
        <v>0</v>
      </c>
      <c r="AE140" s="171" t="str">
        <f t="shared" si="86"/>
        <v/>
      </c>
      <c r="AF140" s="172" t="str">
        <f t="shared" si="87"/>
        <v/>
      </c>
      <c r="AG140" s="173" t="str">
        <f t="shared" si="80"/>
        <v/>
      </c>
      <c r="AH140" s="24" t="str">
        <f>IF(F140="","",RANK(AG140,$AG$138:$AG$149)+COUNTIF(AG140:$AG$149,AG140)-1)</f>
        <v/>
      </c>
      <c r="AI140" s="2" t="str">
        <f t="shared" si="81"/>
        <v/>
      </c>
    </row>
    <row r="141" spans="4:35" ht="20.100000000000001" customHeight="1" x14ac:dyDescent="0.35">
      <c r="D141" s="35"/>
      <c r="E141" s="38"/>
      <c r="F141" s="141" t="str">
        <f>$F$57</f>
        <v/>
      </c>
      <c r="G141" s="22">
        <f>$G$74</f>
        <v>0</v>
      </c>
      <c r="H141" s="20">
        <f>$H$74</f>
        <v>0</v>
      </c>
      <c r="I141" s="20">
        <f>$I$74</f>
        <v>0</v>
      </c>
      <c r="J141" s="20">
        <f>$J$74</f>
        <v>0</v>
      </c>
      <c r="K141" s="20">
        <f>$K$74</f>
        <v>0</v>
      </c>
      <c r="L141" s="21">
        <f>$L$74</f>
        <v>0</v>
      </c>
      <c r="M141" s="345" t="str">
        <f>$M$74</f>
        <v/>
      </c>
      <c r="N141" s="342" t="str">
        <f>$N$74</f>
        <v/>
      </c>
      <c r="O141" s="21" t="str">
        <f>$O$74</f>
        <v/>
      </c>
      <c r="P141" s="350" t="str">
        <f>$P$74</f>
        <v/>
      </c>
      <c r="Q141" s="395"/>
      <c r="R141" s="16"/>
      <c r="S141" s="28">
        <f>IFERROR(HLOOKUP($S$137,$G$137:$P$149,5,FALSE),"")</f>
        <v>0</v>
      </c>
      <c r="T141" s="26">
        <f>IFERROR(HLOOKUP($T$137,$G$137:$P$149,5,FALSE),"")</f>
        <v>0</v>
      </c>
      <c r="U141" s="170" t="str">
        <f>IFERROR(HLOOKUP($U$137,$G$137:$P$149,5,FALSE),"")</f>
        <v/>
      </c>
      <c r="V141" s="27" t="str">
        <f>IFERROR(HLOOKUP($V$137,$G$137:$P$149,5,FALSE),"")</f>
        <v/>
      </c>
      <c r="W141" s="40" t="str">
        <f t="shared" si="82"/>
        <v/>
      </c>
      <c r="X141" s="24" t="str">
        <f>IF(F141="","",RANK(W141,$W$138:$W$149)+COUNTIF(W141:$W$149,W141)-1)</f>
        <v/>
      </c>
      <c r="Y141" s="2" t="str">
        <f t="shared" si="83"/>
        <v/>
      </c>
      <c r="Z141" s="9"/>
      <c r="AA141" s="9"/>
      <c r="AB141" s="9"/>
      <c r="AC141" s="42">
        <f t="shared" si="84"/>
        <v>0</v>
      </c>
      <c r="AD141" s="171">
        <f t="shared" si="85"/>
        <v>0</v>
      </c>
      <c r="AE141" s="171" t="str">
        <f t="shared" si="86"/>
        <v/>
      </c>
      <c r="AF141" s="172" t="str">
        <f t="shared" si="87"/>
        <v/>
      </c>
      <c r="AG141" s="173" t="str">
        <f t="shared" si="80"/>
        <v/>
      </c>
      <c r="AH141" s="24" t="str">
        <f>IF(F141="","",RANK(AG141,$AG$138:$AG$149)+COUNTIF(AG141:$AG$149,AG141)-1)</f>
        <v/>
      </c>
      <c r="AI141" s="2" t="str">
        <f t="shared" si="81"/>
        <v/>
      </c>
    </row>
    <row r="142" spans="4:35" ht="20.100000000000001" customHeight="1" x14ac:dyDescent="0.35">
      <c r="D142" s="35"/>
      <c r="E142" s="38"/>
      <c r="F142" s="141" t="str">
        <f>$F$58</f>
        <v/>
      </c>
      <c r="G142" s="22">
        <f>$G$75</f>
        <v>0</v>
      </c>
      <c r="H142" s="20">
        <f>$H$75</f>
        <v>0</v>
      </c>
      <c r="I142" s="20">
        <f>$I$75</f>
        <v>0</v>
      </c>
      <c r="J142" s="20">
        <f>$J$75</f>
        <v>0</v>
      </c>
      <c r="K142" s="20">
        <f>$K$75</f>
        <v>0</v>
      </c>
      <c r="L142" s="21">
        <f>$L$75</f>
        <v>0</v>
      </c>
      <c r="M142" s="345" t="str">
        <f>$M$75</f>
        <v/>
      </c>
      <c r="N142" s="342" t="str">
        <f>$N$75</f>
        <v/>
      </c>
      <c r="O142" s="21" t="str">
        <f>$O$75</f>
        <v/>
      </c>
      <c r="P142" s="350" t="str">
        <f>$P$75</f>
        <v/>
      </c>
      <c r="Q142" s="395"/>
      <c r="R142" s="16"/>
      <c r="S142" s="28">
        <f>IFERROR(HLOOKUP($S$137,$G$137:$P$149,6,FALSE),"")</f>
        <v>0</v>
      </c>
      <c r="T142" s="26">
        <f>IFERROR(HLOOKUP($T$137,$G$137:$P$149,6,FALSE),"")</f>
        <v>0</v>
      </c>
      <c r="U142" s="170" t="str">
        <f>IFERROR(HLOOKUP($U$137,$G$137:$P$149,6,FALSE),"")</f>
        <v/>
      </c>
      <c r="V142" s="27" t="str">
        <f>IFERROR(HLOOKUP($V$137,$G$137:$P$149,6,FALSE),"")</f>
        <v/>
      </c>
      <c r="W142" s="40" t="str">
        <f t="shared" si="82"/>
        <v/>
      </c>
      <c r="X142" s="24" t="str">
        <f>IF(F142="","",RANK(W142,$W$138:$W$149)+COUNTIF(W142:$W$149,W142)-1)</f>
        <v/>
      </c>
      <c r="Y142" s="2" t="str">
        <f t="shared" si="83"/>
        <v/>
      </c>
      <c r="Z142" s="9"/>
      <c r="AA142" s="9"/>
      <c r="AB142" s="9"/>
      <c r="AC142" s="42">
        <f t="shared" si="84"/>
        <v>0</v>
      </c>
      <c r="AD142" s="171">
        <f t="shared" si="85"/>
        <v>0</v>
      </c>
      <c r="AE142" s="171" t="str">
        <f t="shared" si="86"/>
        <v/>
      </c>
      <c r="AF142" s="172" t="str">
        <f t="shared" si="87"/>
        <v/>
      </c>
      <c r="AG142" s="173" t="str">
        <f t="shared" si="80"/>
        <v/>
      </c>
      <c r="AH142" s="24" t="str">
        <f>IF(F142="","",RANK(AG142,$AG$138:$AG$149)+COUNTIF(AG142:$AG$149,AG142)-1)</f>
        <v/>
      </c>
      <c r="AI142" s="2" t="str">
        <f t="shared" si="81"/>
        <v/>
      </c>
    </row>
    <row r="143" spans="4:35" ht="20.100000000000001" customHeight="1" x14ac:dyDescent="0.35">
      <c r="D143" s="35"/>
      <c r="E143" s="38"/>
      <c r="F143" s="141" t="str">
        <f>$F$59</f>
        <v/>
      </c>
      <c r="G143" s="22">
        <f>$G$76</f>
        <v>0</v>
      </c>
      <c r="H143" s="20">
        <f>$H$76</f>
        <v>0</v>
      </c>
      <c r="I143" s="20">
        <f>$I$76</f>
        <v>0</v>
      </c>
      <c r="J143" s="20">
        <f>$J$76</f>
        <v>0</v>
      </c>
      <c r="K143" s="20">
        <f>$K$76</f>
        <v>0</v>
      </c>
      <c r="L143" s="21">
        <f>$L$76</f>
        <v>0</v>
      </c>
      <c r="M143" s="345" t="str">
        <f>$M$76</f>
        <v/>
      </c>
      <c r="N143" s="342" t="str">
        <f>$N$76</f>
        <v/>
      </c>
      <c r="O143" s="21" t="str">
        <f>$O$76</f>
        <v/>
      </c>
      <c r="P143" s="350" t="str">
        <f>$P$76</f>
        <v/>
      </c>
      <c r="Q143" s="395"/>
      <c r="R143" s="16"/>
      <c r="S143" s="28">
        <f>IFERROR(HLOOKUP($S$137,$G$137:$P$149,7,FALSE),"")</f>
        <v>0</v>
      </c>
      <c r="T143" s="26">
        <f>IFERROR(HLOOKUP($T$137,$G$137:$P$149,7,FALSE),"")</f>
        <v>0</v>
      </c>
      <c r="U143" s="170" t="str">
        <f>IFERROR(HLOOKUP($U$137,$G$137:$P$149,7,FALSE),"")</f>
        <v/>
      </c>
      <c r="V143" s="27" t="str">
        <f>IFERROR(HLOOKUP($V$137,$G$137:$P$149,7,FALSE),"")</f>
        <v/>
      </c>
      <c r="W143" s="40" t="str">
        <f t="shared" si="82"/>
        <v/>
      </c>
      <c r="X143" s="24" t="str">
        <f>IF(F143="","",RANK(W143,$W$138:$W$149)+COUNTIF(W143:$W$149,W143)-1)</f>
        <v/>
      </c>
      <c r="Y143" s="2" t="str">
        <f t="shared" si="83"/>
        <v/>
      </c>
      <c r="Z143" s="9"/>
      <c r="AA143" s="9"/>
      <c r="AB143" s="9"/>
      <c r="AC143" s="42">
        <f t="shared" si="84"/>
        <v>0</v>
      </c>
      <c r="AD143" s="171">
        <f t="shared" si="85"/>
        <v>0</v>
      </c>
      <c r="AE143" s="171" t="str">
        <f t="shared" si="86"/>
        <v/>
      </c>
      <c r="AF143" s="172" t="str">
        <f t="shared" si="87"/>
        <v/>
      </c>
      <c r="AG143" s="173" t="str">
        <f t="shared" si="80"/>
        <v/>
      </c>
      <c r="AH143" s="24" t="str">
        <f>IF(F143="","",RANK(AG143,$AG$138:$AG$149)+COUNTIF(AG143:$AG$149,AG143)-1)</f>
        <v/>
      </c>
      <c r="AI143" s="2" t="str">
        <f t="shared" si="81"/>
        <v/>
      </c>
    </row>
    <row r="144" spans="4:35" ht="20.100000000000001" customHeight="1" x14ac:dyDescent="0.35">
      <c r="D144" s="35"/>
      <c r="E144" s="38"/>
      <c r="F144" s="141" t="str">
        <f>$F$60</f>
        <v/>
      </c>
      <c r="G144" s="22">
        <f>$G$77</f>
        <v>0</v>
      </c>
      <c r="H144" s="20">
        <f>$H$77</f>
        <v>0</v>
      </c>
      <c r="I144" s="20">
        <f>$I$77</f>
        <v>0</v>
      </c>
      <c r="J144" s="20">
        <f>$J$77</f>
        <v>0</v>
      </c>
      <c r="K144" s="20">
        <f>$K$77</f>
        <v>0</v>
      </c>
      <c r="L144" s="21">
        <f>$L$77</f>
        <v>0</v>
      </c>
      <c r="M144" s="345" t="str">
        <f>$M$77</f>
        <v/>
      </c>
      <c r="N144" s="342" t="str">
        <f>$N$77</f>
        <v/>
      </c>
      <c r="O144" s="21" t="str">
        <f>$O$77</f>
        <v/>
      </c>
      <c r="P144" s="350" t="str">
        <f>$P$77</f>
        <v/>
      </c>
      <c r="Q144" s="395"/>
      <c r="R144" s="16"/>
      <c r="S144" s="28">
        <f>IFERROR(HLOOKUP($S$137,$G$137:$P$149,8,FALSE),"")</f>
        <v>0</v>
      </c>
      <c r="T144" s="26">
        <f>IFERROR(HLOOKUP($T$137,$G$137:$P$149,8,FALSE),"")</f>
        <v>0</v>
      </c>
      <c r="U144" s="170" t="str">
        <f>IFERROR(HLOOKUP($U$137,$G$137:$P$149,8,FALSE),"")</f>
        <v/>
      </c>
      <c r="V144" s="27" t="str">
        <f>IFERROR(HLOOKUP($V$137,$G$137:$P$149,8,FALSE),"")</f>
        <v/>
      </c>
      <c r="W144" s="40" t="str">
        <f t="shared" si="82"/>
        <v/>
      </c>
      <c r="X144" s="24" t="str">
        <f>IF(F144="","",RANK(W144,$W$138:$W$149)+COUNTIF(W144:$W$149,W144)-1)</f>
        <v/>
      </c>
      <c r="Y144" s="2" t="str">
        <f t="shared" si="83"/>
        <v/>
      </c>
      <c r="Z144" s="9"/>
      <c r="AA144" s="9"/>
      <c r="AB144" s="9"/>
      <c r="AC144" s="42">
        <f t="shared" si="84"/>
        <v>0</v>
      </c>
      <c r="AD144" s="171">
        <f t="shared" si="85"/>
        <v>0</v>
      </c>
      <c r="AE144" s="171" t="str">
        <f t="shared" si="86"/>
        <v/>
      </c>
      <c r="AF144" s="172" t="str">
        <f t="shared" si="87"/>
        <v/>
      </c>
      <c r="AG144" s="173" t="str">
        <f t="shared" si="80"/>
        <v/>
      </c>
      <c r="AH144" s="24" t="str">
        <f>IF(F144="","",RANK(AG144,$AG$138:$AG$149)+COUNTIF(AG144:$AG$149,AG144)-1)</f>
        <v/>
      </c>
      <c r="AI144" s="2" t="str">
        <f t="shared" si="81"/>
        <v/>
      </c>
    </row>
    <row r="145" spans="4:35" ht="20.100000000000001" customHeight="1" x14ac:dyDescent="0.35">
      <c r="D145" s="35"/>
      <c r="E145" s="38"/>
      <c r="F145" s="141" t="str">
        <f>$F$61</f>
        <v/>
      </c>
      <c r="G145" s="22">
        <f>$G$78</f>
        <v>0</v>
      </c>
      <c r="H145" s="20">
        <f>$H$78</f>
        <v>0</v>
      </c>
      <c r="I145" s="20">
        <f>$I$78</f>
        <v>0</v>
      </c>
      <c r="J145" s="20">
        <f>$J$78</f>
        <v>0</v>
      </c>
      <c r="K145" s="20">
        <f>$K$78</f>
        <v>0</v>
      </c>
      <c r="L145" s="21">
        <f>$L$78</f>
        <v>0</v>
      </c>
      <c r="M145" s="345" t="str">
        <f>$M$78</f>
        <v/>
      </c>
      <c r="N145" s="342" t="str">
        <f>$N$78</f>
        <v/>
      </c>
      <c r="O145" s="21" t="str">
        <f>$O$78</f>
        <v/>
      </c>
      <c r="P145" s="350" t="str">
        <f>$P$78</f>
        <v/>
      </c>
      <c r="Q145" s="395"/>
      <c r="R145" s="16"/>
      <c r="S145" s="28">
        <f>IFERROR(HLOOKUP($S$137,$G$137:$P$149,9,FALSE),"")</f>
        <v>0</v>
      </c>
      <c r="T145" s="26">
        <f>IFERROR(HLOOKUP($T$137,$G$137:$P$149,9,FALSE),"")</f>
        <v>0</v>
      </c>
      <c r="U145" s="170" t="str">
        <f>IFERROR(HLOOKUP($U$137,$G$137:$P$149,9,FALSE),"")</f>
        <v/>
      </c>
      <c r="V145" s="27" t="str">
        <f>IFERROR(HLOOKUP($V$137,$G$137:$P$149,9,FALSE),"")</f>
        <v/>
      </c>
      <c r="W145" s="40" t="str">
        <f t="shared" si="82"/>
        <v/>
      </c>
      <c r="X145" s="24" t="str">
        <f>IF(F145="","",RANK(W145,$W$138:$W$149)+COUNTIF(W145:$W$149,W145)-1)</f>
        <v/>
      </c>
      <c r="Y145" s="2" t="str">
        <f t="shared" si="83"/>
        <v/>
      </c>
      <c r="Z145" s="9"/>
      <c r="AA145" s="9"/>
      <c r="AB145" s="9"/>
      <c r="AC145" s="42">
        <f t="shared" si="84"/>
        <v>0</v>
      </c>
      <c r="AD145" s="171">
        <f t="shared" si="85"/>
        <v>0</v>
      </c>
      <c r="AE145" s="171" t="str">
        <f t="shared" si="86"/>
        <v/>
      </c>
      <c r="AF145" s="172" t="str">
        <f t="shared" si="87"/>
        <v/>
      </c>
      <c r="AG145" s="173" t="str">
        <f t="shared" si="80"/>
        <v/>
      </c>
      <c r="AH145" s="24" t="str">
        <f>IF(F145="","",RANK(AG145,$AG$138:$AG$149)+COUNTIF(AG145:$AG$149,AG145)-1)</f>
        <v/>
      </c>
      <c r="AI145" s="2" t="str">
        <f t="shared" si="81"/>
        <v/>
      </c>
    </row>
    <row r="146" spans="4:35" ht="20.100000000000001" customHeight="1" x14ac:dyDescent="0.35">
      <c r="D146" s="35"/>
      <c r="E146" s="38"/>
      <c r="F146" s="141" t="str">
        <f>$F$62</f>
        <v/>
      </c>
      <c r="G146" s="22">
        <f>$G$79</f>
        <v>0</v>
      </c>
      <c r="H146" s="20">
        <f>$H$79</f>
        <v>0</v>
      </c>
      <c r="I146" s="20">
        <f>$I$79</f>
        <v>0</v>
      </c>
      <c r="J146" s="20">
        <f>$J$79</f>
        <v>0</v>
      </c>
      <c r="K146" s="20">
        <f>$K$79</f>
        <v>0</v>
      </c>
      <c r="L146" s="21">
        <f>$L$79</f>
        <v>0</v>
      </c>
      <c r="M146" s="345" t="str">
        <f>$M$79</f>
        <v/>
      </c>
      <c r="N146" s="342" t="str">
        <f>$N$79</f>
        <v/>
      </c>
      <c r="O146" s="21" t="str">
        <f>$O$79</f>
        <v/>
      </c>
      <c r="P146" s="350" t="str">
        <f>$P$79</f>
        <v/>
      </c>
      <c r="Q146" s="395"/>
      <c r="R146" s="9"/>
      <c r="S146" s="28">
        <f>IFERROR(HLOOKUP($S$137,$G$137:$P$149,10,FALSE),"")</f>
        <v>0</v>
      </c>
      <c r="T146" s="26">
        <f>IFERROR(HLOOKUP($T$137,$G$137:$P$149,10,FALSE),"")</f>
        <v>0</v>
      </c>
      <c r="U146" s="170" t="str">
        <f>IFERROR(HLOOKUP($U$137,$G$137:$P$149,10,FALSE),"")</f>
        <v/>
      </c>
      <c r="V146" s="27" t="str">
        <f>IFERROR(HLOOKUP($V$137,$G$137:$P$149,10,FALSE),"")</f>
        <v/>
      </c>
      <c r="W146" s="40" t="str">
        <f t="shared" si="82"/>
        <v/>
      </c>
      <c r="X146" s="24" t="str">
        <f>IF(F146="","",RANK(W146,$W$138:$W$149)+COUNTIF(W146:$W$149,W146)-1)</f>
        <v/>
      </c>
      <c r="Y146" s="2" t="str">
        <f t="shared" si="83"/>
        <v/>
      </c>
      <c r="Z146" s="9"/>
      <c r="AA146" s="9"/>
      <c r="AB146" s="9"/>
      <c r="AC146" s="42">
        <f t="shared" si="84"/>
        <v>0</v>
      </c>
      <c r="AD146" s="171">
        <f t="shared" si="85"/>
        <v>0</v>
      </c>
      <c r="AE146" s="171" t="str">
        <f t="shared" si="86"/>
        <v/>
      </c>
      <c r="AF146" s="172" t="str">
        <f t="shared" si="87"/>
        <v/>
      </c>
      <c r="AG146" s="173" t="str">
        <f t="shared" si="80"/>
        <v/>
      </c>
      <c r="AH146" s="24" t="str">
        <f>IF(F146="","",RANK(AG146,$AG$138:$AG$149)+COUNTIF(AG146:$AG$149,AG146)-1)</f>
        <v/>
      </c>
      <c r="AI146" s="2" t="str">
        <f t="shared" si="81"/>
        <v/>
      </c>
    </row>
    <row r="147" spans="4:35" ht="20.100000000000001" customHeight="1" x14ac:dyDescent="0.35">
      <c r="D147" s="35"/>
      <c r="E147" s="38"/>
      <c r="F147" s="141" t="str">
        <f>$F$63</f>
        <v/>
      </c>
      <c r="G147" s="22">
        <f>$G$80</f>
        <v>0</v>
      </c>
      <c r="H147" s="20">
        <f>$H$80</f>
        <v>0</v>
      </c>
      <c r="I147" s="20">
        <f>$I$80</f>
        <v>0</v>
      </c>
      <c r="J147" s="20">
        <f>$J$80</f>
        <v>0</v>
      </c>
      <c r="K147" s="20">
        <f>$K$80</f>
        <v>0</v>
      </c>
      <c r="L147" s="21">
        <f>$L$80</f>
        <v>0</v>
      </c>
      <c r="M147" s="345" t="str">
        <f>$M$80</f>
        <v/>
      </c>
      <c r="N147" s="342" t="str">
        <f>$N$80</f>
        <v/>
      </c>
      <c r="O147" s="21" t="str">
        <f>$O$80</f>
        <v/>
      </c>
      <c r="P147" s="23" t="str">
        <f>$P$80</f>
        <v/>
      </c>
      <c r="Q147" s="395"/>
      <c r="R147" s="9"/>
      <c r="S147" s="28">
        <f>IFERROR(HLOOKUP($S$137,$G$137:$P$149,11,FALSE),"")</f>
        <v>0</v>
      </c>
      <c r="T147" s="26">
        <f>IFERROR(HLOOKUP($T$137,$G$137:$P$149,11,FALSE),"")</f>
        <v>0</v>
      </c>
      <c r="U147" s="170" t="str">
        <f>IFERROR(HLOOKUP($U$137,$G$137:$P$149,11,FALSE),"")</f>
        <v/>
      </c>
      <c r="V147" s="27" t="str">
        <f>IFERROR(HLOOKUP($V$137,$G$137:$P$149,11,FALSE),"")</f>
        <v/>
      </c>
      <c r="W147" s="40" t="str">
        <f t="shared" si="82"/>
        <v/>
      </c>
      <c r="X147" s="24" t="str">
        <f>IF(F147="","",RANK(W147,$W$138:$W$149)+COUNTIF(W147:$W$149,W147)-1)</f>
        <v/>
      </c>
      <c r="Y147" s="2" t="str">
        <f t="shared" si="83"/>
        <v/>
      </c>
      <c r="Z147" s="9"/>
      <c r="AA147" s="9"/>
      <c r="AB147" s="9"/>
      <c r="AC147" s="42">
        <f t="shared" si="84"/>
        <v>0</v>
      </c>
      <c r="AD147" s="171">
        <f t="shared" si="85"/>
        <v>0</v>
      </c>
      <c r="AE147" s="171" t="str">
        <f t="shared" si="86"/>
        <v/>
      </c>
      <c r="AF147" s="172" t="str">
        <f t="shared" si="87"/>
        <v/>
      </c>
      <c r="AG147" s="173" t="str">
        <f t="shared" si="80"/>
        <v/>
      </c>
      <c r="AH147" s="24" t="str">
        <f>IF(F147="","",RANK(AG147,$AG$138:$AG$149)+COUNTIF(AG147:$AG$149,AG147)-1)</f>
        <v/>
      </c>
      <c r="AI147" s="2" t="str">
        <f t="shared" si="81"/>
        <v/>
      </c>
    </row>
    <row r="148" spans="4:35" ht="20.100000000000001" customHeight="1" x14ac:dyDescent="0.35">
      <c r="D148" s="35"/>
      <c r="E148" s="38"/>
      <c r="F148" s="141" t="str">
        <f>$F$64</f>
        <v/>
      </c>
      <c r="G148" s="22">
        <f>$G$81</f>
        <v>0</v>
      </c>
      <c r="H148" s="20">
        <f>$H$81</f>
        <v>0</v>
      </c>
      <c r="I148" s="20">
        <f>$I$81</f>
        <v>0</v>
      </c>
      <c r="J148" s="20">
        <f>$J$81</f>
        <v>0</v>
      </c>
      <c r="K148" s="20">
        <f>$K$81</f>
        <v>0</v>
      </c>
      <c r="L148" s="21">
        <f>$L$81</f>
        <v>0</v>
      </c>
      <c r="M148" s="345" t="str">
        <f>$M$81</f>
        <v/>
      </c>
      <c r="N148" s="342" t="str">
        <f>$N$81</f>
        <v/>
      </c>
      <c r="O148" s="21" t="str">
        <f>$O$81</f>
        <v/>
      </c>
      <c r="P148" s="350" t="str">
        <f>$P$81</f>
        <v/>
      </c>
      <c r="Q148" s="395"/>
      <c r="R148" s="9"/>
      <c r="S148" s="28">
        <f>IFERROR(HLOOKUP($S$137,$G$137:$P$149,12,FALSE),"")</f>
        <v>0</v>
      </c>
      <c r="T148" s="26">
        <f>IFERROR(HLOOKUP($T$137,$G$137:$P$149,12,FALSE),"")</f>
        <v>0</v>
      </c>
      <c r="U148" s="170" t="str">
        <f>IFERROR(HLOOKUP($U$137,$G$137:$P$149,12,FALSE),"")</f>
        <v/>
      </c>
      <c r="V148" s="27" t="str">
        <f>IFERROR(HLOOKUP($V$137,$G$137:$P$149,12,FALSE),"")</f>
        <v/>
      </c>
      <c r="W148" s="40" t="str">
        <f t="shared" si="82"/>
        <v/>
      </c>
      <c r="X148" s="24" t="str">
        <f>IF(F148="","",RANK(W148,$W$138:$W$149)+COUNTIF(W148:$W$149,W148)-1)</f>
        <v/>
      </c>
      <c r="Y148" s="2" t="str">
        <f t="shared" si="83"/>
        <v/>
      </c>
      <c r="Z148" s="9"/>
      <c r="AA148" s="9"/>
      <c r="AB148" s="9"/>
      <c r="AC148" s="42">
        <f t="shared" si="84"/>
        <v>0</v>
      </c>
      <c r="AD148" s="171">
        <f t="shared" si="85"/>
        <v>0</v>
      </c>
      <c r="AE148" s="171" t="str">
        <f t="shared" si="86"/>
        <v/>
      </c>
      <c r="AF148" s="172" t="str">
        <f t="shared" si="87"/>
        <v/>
      </c>
      <c r="AG148" s="173" t="str">
        <f t="shared" si="80"/>
        <v/>
      </c>
      <c r="AH148" s="24" t="str">
        <f>IF(F148="","",RANK(AG148,$AG$138:$AG$149)+COUNTIF(AG148:$AG$149,AG148)-1)</f>
        <v/>
      </c>
      <c r="AI148" s="2" t="str">
        <f t="shared" si="81"/>
        <v/>
      </c>
    </row>
    <row r="149" spans="4:35" ht="20.100000000000001" customHeight="1" thickBot="1" x14ac:dyDescent="0.4">
      <c r="D149" s="35"/>
      <c r="E149" s="38"/>
      <c r="F149" s="142" t="str">
        <f>$F$65</f>
        <v/>
      </c>
      <c r="G149" s="143">
        <f>$G$82</f>
        <v>0</v>
      </c>
      <c r="H149" s="144">
        <f>$H$82</f>
        <v>0</v>
      </c>
      <c r="I149" s="144">
        <f>$I$82</f>
        <v>0</v>
      </c>
      <c r="J149" s="144">
        <f>$J$82</f>
        <v>0</v>
      </c>
      <c r="K149" s="144">
        <f>$K$82</f>
        <v>0</v>
      </c>
      <c r="L149" s="145">
        <f>$L$82</f>
        <v>0</v>
      </c>
      <c r="M149" s="346" t="str">
        <f>$M$82</f>
        <v/>
      </c>
      <c r="N149" s="343" t="str">
        <f>$N$82</f>
        <v/>
      </c>
      <c r="O149" s="145" t="str">
        <f>$O$82</f>
        <v/>
      </c>
      <c r="P149" s="351" t="str">
        <f>$P$82</f>
        <v/>
      </c>
      <c r="Q149" s="395"/>
      <c r="R149" s="149"/>
      <c r="S149" s="178">
        <f>IFERROR(HLOOKUP($S$137,$G$137:$P$149,13,FALSE),"")</f>
        <v>0</v>
      </c>
      <c r="T149" s="175">
        <f>IFERROR(HLOOKUP($T$137,$G$137:$P$149,13,FALSE),"")</f>
        <v>0</v>
      </c>
      <c r="U149" s="179" t="str">
        <f>IFERROR(HLOOKUP($U$137,$G$137:$P$149,13,FALSE),"")</f>
        <v/>
      </c>
      <c r="V149" s="176" t="str">
        <f>IFERROR(HLOOKUP($V$137,$G$137:$P$149,13,FALSE),"")</f>
        <v/>
      </c>
      <c r="W149" s="180" t="str">
        <f t="shared" si="82"/>
        <v/>
      </c>
      <c r="X149" s="177" t="str">
        <f>IF(F149="","",RANK(W149,$W$138:$W$149)+COUNTIF(W149:$W$149,W149)-1)</f>
        <v/>
      </c>
      <c r="Y149" s="2" t="str">
        <f t="shared" si="83"/>
        <v/>
      </c>
      <c r="Z149" s="9"/>
      <c r="AA149" s="9"/>
      <c r="AB149" s="9"/>
      <c r="AC149" s="181">
        <f t="shared" si="84"/>
        <v>0</v>
      </c>
      <c r="AD149" s="182">
        <f t="shared" si="85"/>
        <v>0</v>
      </c>
      <c r="AE149" s="182" t="str">
        <f t="shared" si="86"/>
        <v/>
      </c>
      <c r="AF149" s="183" t="str">
        <f t="shared" si="87"/>
        <v/>
      </c>
      <c r="AG149" s="184" t="str">
        <f t="shared" si="80"/>
        <v/>
      </c>
      <c r="AH149" s="177" t="str">
        <f>IF(F149="","",RANK(AG149,$AG$138:$AG$149)+COUNTIF(AG149:$AG$149,AG149)-1)</f>
        <v/>
      </c>
      <c r="AI149" s="2" t="str">
        <f t="shared" si="81"/>
        <v/>
      </c>
    </row>
    <row r="150" spans="4:35" ht="20.100000000000001" customHeight="1" thickTop="1" x14ac:dyDescent="0.35">
      <c r="D150" s="35"/>
      <c r="E150" s="35"/>
      <c r="F150" s="9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16"/>
    </row>
    <row r="151" spans="4:35" ht="20.100000000000001" customHeight="1" x14ac:dyDescent="0.35">
      <c r="D151" s="35"/>
      <c r="E151" s="35"/>
      <c r="F151" s="9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16"/>
    </row>
    <row r="152" spans="4:35" ht="20.100000000000001" customHeight="1" thickBot="1" x14ac:dyDescent="0.4">
      <c r="D152" s="35"/>
      <c r="E152" s="35"/>
      <c r="F152" s="9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16"/>
    </row>
    <row r="153" spans="4:35" ht="20.100000000000001" customHeight="1" thickTop="1" thickBot="1" x14ac:dyDescent="0.4">
      <c r="D153" s="35"/>
      <c r="E153" s="35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9"/>
      <c r="V153" s="9"/>
      <c r="W153" s="9"/>
      <c r="X153" s="9"/>
      <c r="Y153" s="9"/>
      <c r="Z153" s="9"/>
      <c r="AA153" s="9"/>
      <c r="AB153" s="9"/>
      <c r="AC153" s="186" t="str">
        <f>S154</f>
        <v>出率</v>
      </c>
      <c r="AD153" s="187" t="str">
        <f>T154</f>
        <v>打率</v>
      </c>
      <c r="AE153" s="187" t="str">
        <f>U154</f>
        <v>打点</v>
      </c>
      <c r="AF153" s="188" t="str">
        <f>V154</f>
        <v/>
      </c>
      <c r="AG153" s="189" t="s">
        <v>49</v>
      </c>
      <c r="AH153" s="190" t="s">
        <v>50</v>
      </c>
    </row>
    <row r="154" spans="4:35" ht="20.100000000000001" customHeight="1" thickTop="1" thickBot="1" x14ac:dyDescent="0.4">
      <c r="D154" s="35"/>
      <c r="E154" s="35"/>
      <c r="F154" s="135" t="s">
        <v>26</v>
      </c>
      <c r="G154" s="51" t="s">
        <v>1</v>
      </c>
      <c r="H154" s="51" t="s">
        <v>42</v>
      </c>
      <c r="I154" s="52" t="s">
        <v>43</v>
      </c>
      <c r="J154" s="52" t="s">
        <v>4</v>
      </c>
      <c r="K154" s="52" t="s">
        <v>13</v>
      </c>
      <c r="L154" s="147" t="s">
        <v>44</v>
      </c>
      <c r="M154" s="313" t="s">
        <v>93</v>
      </c>
      <c r="N154" s="109" t="s">
        <v>47</v>
      </c>
      <c r="O154" s="49" t="s">
        <v>48</v>
      </c>
      <c r="P154" s="53" t="s">
        <v>46</v>
      </c>
      <c r="Q154" s="394"/>
      <c r="R154" s="16"/>
      <c r="S154" s="150" t="str">
        <f>IF(入力!I9="","",入力!I9)</f>
        <v>出率</v>
      </c>
      <c r="T154" s="48" t="str">
        <f>IF(入力!J9="","",入力!J9)</f>
        <v>打率</v>
      </c>
      <c r="U154" s="48" t="str">
        <f>IF(入力!K9="","",入力!K9)</f>
        <v>打点</v>
      </c>
      <c r="V154" s="151" t="str">
        <f>IF(入力!L9="","",入力!L9)</f>
        <v/>
      </c>
      <c r="W154" s="50" t="s">
        <v>49</v>
      </c>
      <c r="X154" s="53" t="s">
        <v>50</v>
      </c>
      <c r="Y154" s="9"/>
      <c r="Z154" s="9"/>
      <c r="AA154" s="9"/>
      <c r="AB154" s="9"/>
      <c r="AC154" s="152">
        <f>通年成績ラインアップ!$P$22</f>
        <v>1.8</v>
      </c>
      <c r="AD154" s="153">
        <f>通年成績ラインアップ!$Q$22</f>
        <v>1.6</v>
      </c>
      <c r="AE154" s="153">
        <f>通年成績ラインアップ!$R$22</f>
        <v>1.4</v>
      </c>
      <c r="AF154" s="154">
        <f>通年成績ラインアップ!$S$22</f>
        <v>1.2</v>
      </c>
      <c r="AG154" s="155"/>
      <c r="AH154" s="156"/>
    </row>
    <row r="155" spans="4:35" ht="20.100000000000001" customHeight="1" x14ac:dyDescent="0.35">
      <c r="D155" s="35"/>
      <c r="E155" s="38"/>
      <c r="F155" s="137" t="str">
        <f>$F$54</f>
        <v/>
      </c>
      <c r="G155" s="138">
        <f>$G$71</f>
        <v>0</v>
      </c>
      <c r="H155" s="139">
        <f>$H$71</f>
        <v>0</v>
      </c>
      <c r="I155" s="139">
        <f>$I$71</f>
        <v>0</v>
      </c>
      <c r="J155" s="139">
        <f>$J$71</f>
        <v>0</v>
      </c>
      <c r="K155" s="139">
        <f>$K$71</f>
        <v>0</v>
      </c>
      <c r="L155" s="140">
        <f>$L$71</f>
        <v>0</v>
      </c>
      <c r="M155" s="344" t="str">
        <f>$M$71</f>
        <v/>
      </c>
      <c r="N155" s="341" t="str">
        <f>$N$71</f>
        <v/>
      </c>
      <c r="O155" s="140" t="str">
        <f>$O$71</f>
        <v/>
      </c>
      <c r="P155" s="349" t="str">
        <f>$P$71</f>
        <v/>
      </c>
      <c r="Q155" s="395"/>
      <c r="R155" s="16"/>
      <c r="S155" s="160">
        <f>IFERROR(HLOOKUP($S$154,$G$154:$P$166,2,FALSE),"")</f>
        <v>0</v>
      </c>
      <c r="T155" s="161">
        <f>IFERROR(HLOOKUP($T$154,$G$154:$P$166,2,FALSE),"")</f>
        <v>0</v>
      </c>
      <c r="U155" s="162" t="str">
        <f>IFERROR(HLOOKUP($U$154,$G$154:$P$166,2,FALSE),"")</f>
        <v/>
      </c>
      <c r="V155" s="163" t="str">
        <f>IFERROR(HLOOKUP($V$154,$G$154:$P$166,2,FALSE),"")</f>
        <v/>
      </c>
      <c r="W155" s="164" t="str">
        <f>IF(F155="","",SUM(S155:V155))</f>
        <v/>
      </c>
      <c r="X155" s="165" t="str">
        <f>IF(F155="","",RANK(W155,$W$155:$W$166)+COUNTIF(W155:$W$166,W155)-1)</f>
        <v/>
      </c>
      <c r="Y155" s="2" t="str">
        <f>F155</f>
        <v/>
      </c>
      <c r="Z155" s="9"/>
      <c r="AA155" s="9"/>
      <c r="AB155" s="9"/>
      <c r="AC155" s="166">
        <f>IFERROR(S155*$AC$154,"")</f>
        <v>0</v>
      </c>
      <c r="AD155" s="167">
        <f>IFERROR(T155*$AD$154,"")</f>
        <v>0</v>
      </c>
      <c r="AE155" s="167" t="str">
        <f>IFERROR(U155*$AE$154,"")</f>
        <v/>
      </c>
      <c r="AF155" s="168" t="str">
        <f>IFERROR(V155*$AF$154,"")</f>
        <v/>
      </c>
      <c r="AG155" s="169" t="str">
        <f t="shared" ref="AG155:AG166" si="88">IF(F155="","",SUM(AC155:AF155))</f>
        <v/>
      </c>
      <c r="AH155" s="165" t="str">
        <f>IF(F155="","",RANK(AG155,$AG$155:$AG$166)+COUNTIF(AG155:$AG$166,AG155)-1)</f>
        <v/>
      </c>
      <c r="AI155" s="2" t="str">
        <f t="shared" ref="AI155:AI166" si="89">F155</f>
        <v/>
      </c>
    </row>
    <row r="156" spans="4:35" ht="20.100000000000001" customHeight="1" x14ac:dyDescent="0.35">
      <c r="D156" s="35"/>
      <c r="E156" s="38"/>
      <c r="F156" s="141" t="str">
        <f>$F$55</f>
        <v/>
      </c>
      <c r="G156" s="22">
        <f>$G$72</f>
        <v>0</v>
      </c>
      <c r="H156" s="20">
        <f>$H$72</f>
        <v>0</v>
      </c>
      <c r="I156" s="20">
        <f>$I$72</f>
        <v>0</v>
      </c>
      <c r="J156" s="20">
        <f>$J$72</f>
        <v>0</v>
      </c>
      <c r="K156" s="20">
        <f>$K$72</f>
        <v>0</v>
      </c>
      <c r="L156" s="21">
        <f>$L$72</f>
        <v>0</v>
      </c>
      <c r="M156" s="345" t="str">
        <f>$M$72</f>
        <v/>
      </c>
      <c r="N156" s="342" t="str">
        <f>$N$72</f>
        <v/>
      </c>
      <c r="O156" s="21" t="str">
        <f>$O$72</f>
        <v/>
      </c>
      <c r="P156" s="350" t="str">
        <f>$P$72</f>
        <v/>
      </c>
      <c r="Q156" s="395"/>
      <c r="R156" s="16"/>
      <c r="S156" s="28">
        <f>IFERROR(HLOOKUP($S$154,$G$154:$P$166,3,FALSE),"")</f>
        <v>0</v>
      </c>
      <c r="T156" s="26">
        <f>IFERROR(HLOOKUP($T$154,$G$154:$P$166,3,FALSE),"")</f>
        <v>0</v>
      </c>
      <c r="U156" s="170" t="str">
        <f>IFERROR(HLOOKUP($U$154,$G$154:$P$166,3,FALSE),"")</f>
        <v/>
      </c>
      <c r="V156" s="27" t="str">
        <f>IFERROR(HLOOKUP($V$154,$G$154:$P$166,3,FALSE),"")</f>
        <v/>
      </c>
      <c r="W156" s="40" t="str">
        <f t="shared" ref="W156:W166" si="90">IF(F156="","",SUM(S156:V156))</f>
        <v/>
      </c>
      <c r="X156" s="24" t="str">
        <f>IF(F156="","",RANK(W156,$W$155:$W$166)+COUNTIF(W156:$W$166,W156)-1)</f>
        <v/>
      </c>
      <c r="Y156" s="2" t="str">
        <f t="shared" ref="Y156:Y166" si="91">F156</f>
        <v/>
      </c>
      <c r="Z156" s="9"/>
      <c r="AA156" s="9"/>
      <c r="AB156" s="9"/>
      <c r="AC156" s="42">
        <f t="shared" ref="AC156:AC166" si="92">IFERROR(S156*$AC$154,"")</f>
        <v>0</v>
      </c>
      <c r="AD156" s="171">
        <f t="shared" ref="AD156:AD166" si="93">IFERROR(T156*$AD$154,"")</f>
        <v>0</v>
      </c>
      <c r="AE156" s="171" t="str">
        <f t="shared" ref="AE156:AE166" si="94">IFERROR(U156*$AE$154,"")</f>
        <v/>
      </c>
      <c r="AF156" s="172" t="str">
        <f t="shared" ref="AF156:AF166" si="95">IFERROR(V156*$AF$154,"")</f>
        <v/>
      </c>
      <c r="AG156" s="173" t="str">
        <f t="shared" si="88"/>
        <v/>
      </c>
      <c r="AH156" s="24" t="str">
        <f>IF(F156="","",RANK(AG156,$AG$155:$AG$166)+COUNTIF(AG156:$AG$166,AG156)-1)</f>
        <v/>
      </c>
      <c r="AI156" s="2" t="str">
        <f t="shared" si="89"/>
        <v/>
      </c>
    </row>
    <row r="157" spans="4:35" ht="20.100000000000001" customHeight="1" x14ac:dyDescent="0.35">
      <c r="D157" s="35"/>
      <c r="E157" s="38"/>
      <c r="F157" s="141" t="str">
        <f>$F$56</f>
        <v/>
      </c>
      <c r="G157" s="22">
        <f>$G$73</f>
        <v>0</v>
      </c>
      <c r="H157" s="20">
        <f>$H$73</f>
        <v>0</v>
      </c>
      <c r="I157" s="20">
        <f>$I$73</f>
        <v>0</v>
      </c>
      <c r="J157" s="20">
        <f>$J$73</f>
        <v>0</v>
      </c>
      <c r="K157" s="20">
        <f>$K$73</f>
        <v>0</v>
      </c>
      <c r="L157" s="21">
        <f>$L$73</f>
        <v>0</v>
      </c>
      <c r="M157" s="345" t="str">
        <f>$M$73</f>
        <v/>
      </c>
      <c r="N157" s="342" t="str">
        <f>$N$73</f>
        <v/>
      </c>
      <c r="O157" s="21" t="str">
        <f>$O$73</f>
        <v/>
      </c>
      <c r="P157" s="350" t="str">
        <f>$P$73</f>
        <v/>
      </c>
      <c r="Q157" s="395"/>
      <c r="R157" s="16"/>
      <c r="S157" s="28">
        <f>IFERROR(HLOOKUP($S$154,$G$154:$P$166,4,FALSE),"")</f>
        <v>0</v>
      </c>
      <c r="T157" s="26">
        <f>IFERROR(HLOOKUP($T$154,$G$154:$P$166,4,FALSE),"")</f>
        <v>0</v>
      </c>
      <c r="U157" s="170" t="str">
        <f>IFERROR(HLOOKUP($U$154,$G$154:$P$166,4,FALSE),"")</f>
        <v/>
      </c>
      <c r="V157" s="27" t="str">
        <f>IFERROR(HLOOKUP($V$154,$G$154:$P$166,4,FALSE),"")</f>
        <v/>
      </c>
      <c r="W157" s="40" t="str">
        <f t="shared" si="90"/>
        <v/>
      </c>
      <c r="X157" s="24" t="str">
        <f>IF(F157="","",RANK(W157,$W$155:$W$166)+COUNTIF(W157:$W$166,W157)-1)</f>
        <v/>
      </c>
      <c r="Y157" s="2" t="str">
        <f t="shared" si="91"/>
        <v/>
      </c>
      <c r="Z157" s="9"/>
      <c r="AA157" s="9"/>
      <c r="AB157" s="9"/>
      <c r="AC157" s="42">
        <f t="shared" si="92"/>
        <v>0</v>
      </c>
      <c r="AD157" s="171">
        <f t="shared" si="93"/>
        <v>0</v>
      </c>
      <c r="AE157" s="171" t="str">
        <f t="shared" si="94"/>
        <v/>
      </c>
      <c r="AF157" s="172" t="str">
        <f t="shared" si="95"/>
        <v/>
      </c>
      <c r="AG157" s="173" t="str">
        <f t="shared" si="88"/>
        <v/>
      </c>
      <c r="AH157" s="24" t="str">
        <f>IF(F157="","",RANK(AG157,$AG$155:$AG$166)+COUNTIF(AG157:$AG$166,AG157)-1)</f>
        <v/>
      </c>
      <c r="AI157" s="2" t="str">
        <f t="shared" si="89"/>
        <v/>
      </c>
    </row>
    <row r="158" spans="4:35" ht="20.100000000000001" customHeight="1" x14ac:dyDescent="0.35">
      <c r="D158" s="35"/>
      <c r="E158" s="38"/>
      <c r="F158" s="141" t="str">
        <f>$F$57</f>
        <v/>
      </c>
      <c r="G158" s="22">
        <f>$G$74</f>
        <v>0</v>
      </c>
      <c r="H158" s="20">
        <f>$H$74</f>
        <v>0</v>
      </c>
      <c r="I158" s="20">
        <f>$I$74</f>
        <v>0</v>
      </c>
      <c r="J158" s="20">
        <f>$J$74</f>
        <v>0</v>
      </c>
      <c r="K158" s="20">
        <f>$K$74</f>
        <v>0</v>
      </c>
      <c r="L158" s="21">
        <f>$L$74</f>
        <v>0</v>
      </c>
      <c r="M158" s="345" t="str">
        <f>$M$74</f>
        <v/>
      </c>
      <c r="N158" s="342" t="str">
        <f>$N$74</f>
        <v/>
      </c>
      <c r="O158" s="21" t="str">
        <f>$O$74</f>
        <v/>
      </c>
      <c r="P158" s="350" t="str">
        <f>$P$74</f>
        <v/>
      </c>
      <c r="Q158" s="395"/>
      <c r="R158" s="16"/>
      <c r="S158" s="28">
        <f>IFERROR(HLOOKUP($S$154,$G$154:$P$166,5,FALSE),"")</f>
        <v>0</v>
      </c>
      <c r="T158" s="26">
        <f>IFERROR(HLOOKUP($T$154,$G$154:$P$166,5,FALSE),"")</f>
        <v>0</v>
      </c>
      <c r="U158" s="170" t="str">
        <f>IFERROR(HLOOKUP($U$154,$G$154:$P$166,5,FALSE),"")</f>
        <v/>
      </c>
      <c r="V158" s="27" t="str">
        <f>IFERROR(HLOOKUP($V$154,$G$154:$P$166,5,FALSE),"")</f>
        <v/>
      </c>
      <c r="W158" s="40" t="str">
        <f t="shared" si="90"/>
        <v/>
      </c>
      <c r="X158" s="24" t="str">
        <f>IF(F158="","",RANK(W158,$W$155:$W$166)+COUNTIF(W158:$W$166,W158)-1)</f>
        <v/>
      </c>
      <c r="Y158" s="2" t="str">
        <f t="shared" si="91"/>
        <v/>
      </c>
      <c r="Z158" s="9"/>
      <c r="AA158" s="9"/>
      <c r="AB158" s="9"/>
      <c r="AC158" s="42">
        <f t="shared" si="92"/>
        <v>0</v>
      </c>
      <c r="AD158" s="171">
        <f t="shared" si="93"/>
        <v>0</v>
      </c>
      <c r="AE158" s="171" t="str">
        <f t="shared" si="94"/>
        <v/>
      </c>
      <c r="AF158" s="172" t="str">
        <f t="shared" si="95"/>
        <v/>
      </c>
      <c r="AG158" s="173" t="str">
        <f t="shared" si="88"/>
        <v/>
      </c>
      <c r="AH158" s="24" t="str">
        <f>IF(F158="","",RANK(AG158,$AG$155:$AG$166)+COUNTIF(AG158:$AG$166,AG158)-1)</f>
        <v/>
      </c>
      <c r="AI158" s="2" t="str">
        <f t="shared" si="89"/>
        <v/>
      </c>
    </row>
    <row r="159" spans="4:35" ht="20.100000000000001" customHeight="1" x14ac:dyDescent="0.35">
      <c r="D159" s="35"/>
      <c r="E159" s="38"/>
      <c r="F159" s="141" t="str">
        <f>$F$58</f>
        <v/>
      </c>
      <c r="G159" s="22">
        <f>$G$75</f>
        <v>0</v>
      </c>
      <c r="H159" s="20">
        <f>$H$75</f>
        <v>0</v>
      </c>
      <c r="I159" s="20">
        <f>$I$75</f>
        <v>0</v>
      </c>
      <c r="J159" s="20">
        <f>$J$75</f>
        <v>0</v>
      </c>
      <c r="K159" s="20">
        <f>$K$75</f>
        <v>0</v>
      </c>
      <c r="L159" s="21">
        <f>$L$75</f>
        <v>0</v>
      </c>
      <c r="M159" s="345" t="str">
        <f>$M$75</f>
        <v/>
      </c>
      <c r="N159" s="342" t="str">
        <f>$N$75</f>
        <v/>
      </c>
      <c r="O159" s="21" t="str">
        <f>$O$75</f>
        <v/>
      </c>
      <c r="P159" s="350" t="str">
        <f>$P$75</f>
        <v/>
      </c>
      <c r="Q159" s="395"/>
      <c r="R159" s="16"/>
      <c r="S159" s="28">
        <f>IFERROR(HLOOKUP($S$154,$G$154:$P$166,6,FALSE),"")</f>
        <v>0</v>
      </c>
      <c r="T159" s="26">
        <f>IFERROR(HLOOKUP($T$154,$G$154:$P$166,6,FALSE),"")</f>
        <v>0</v>
      </c>
      <c r="U159" s="170" t="str">
        <f>IFERROR(HLOOKUP($U$154,$G$154:$P$166,6,FALSE),"")</f>
        <v/>
      </c>
      <c r="V159" s="27" t="str">
        <f>IFERROR(HLOOKUP($V$154,$G$154:$P$166,6,FALSE),"")</f>
        <v/>
      </c>
      <c r="W159" s="40" t="str">
        <f t="shared" si="90"/>
        <v/>
      </c>
      <c r="X159" s="24" t="str">
        <f>IF(F159="","",RANK(W159,$W$155:$W$166)+COUNTIF(W159:$W$166,W159)-1)</f>
        <v/>
      </c>
      <c r="Y159" s="2" t="str">
        <f t="shared" si="91"/>
        <v/>
      </c>
      <c r="Z159" s="9"/>
      <c r="AA159" s="9"/>
      <c r="AB159" s="9"/>
      <c r="AC159" s="42">
        <f t="shared" si="92"/>
        <v>0</v>
      </c>
      <c r="AD159" s="171">
        <f t="shared" si="93"/>
        <v>0</v>
      </c>
      <c r="AE159" s="171" t="str">
        <f t="shared" si="94"/>
        <v/>
      </c>
      <c r="AF159" s="172" t="str">
        <f t="shared" si="95"/>
        <v/>
      </c>
      <c r="AG159" s="173" t="str">
        <f t="shared" si="88"/>
        <v/>
      </c>
      <c r="AH159" s="24" t="str">
        <f>IF(F159="","",RANK(AG159,$AG$155:$AG$166)+COUNTIF(AG159:$AG$166,AG159)-1)</f>
        <v/>
      </c>
      <c r="AI159" s="2" t="str">
        <f t="shared" si="89"/>
        <v/>
      </c>
    </row>
    <row r="160" spans="4:35" ht="20.100000000000001" customHeight="1" x14ac:dyDescent="0.35">
      <c r="D160" s="35"/>
      <c r="E160" s="38"/>
      <c r="F160" s="141" t="str">
        <f>$F$59</f>
        <v/>
      </c>
      <c r="G160" s="22">
        <f>$G$76</f>
        <v>0</v>
      </c>
      <c r="H160" s="20">
        <f>$H$76</f>
        <v>0</v>
      </c>
      <c r="I160" s="20">
        <f>$I$76</f>
        <v>0</v>
      </c>
      <c r="J160" s="20">
        <f>$J$76</f>
        <v>0</v>
      </c>
      <c r="K160" s="20">
        <f>$K$76</f>
        <v>0</v>
      </c>
      <c r="L160" s="21">
        <f>$L$76</f>
        <v>0</v>
      </c>
      <c r="M160" s="345" t="str">
        <f>$M$76</f>
        <v/>
      </c>
      <c r="N160" s="342" t="str">
        <f>$N$76</f>
        <v/>
      </c>
      <c r="O160" s="21" t="str">
        <f>$O$76</f>
        <v/>
      </c>
      <c r="P160" s="350" t="str">
        <f>$P$76</f>
        <v/>
      </c>
      <c r="Q160" s="395"/>
      <c r="R160" s="16"/>
      <c r="S160" s="28">
        <f>IFERROR(HLOOKUP($S$154,$G$154:$P$166,7,FALSE),"")</f>
        <v>0</v>
      </c>
      <c r="T160" s="26">
        <f>IFERROR(HLOOKUP($T$154,$G$154:$P$166,7,FALSE),"")</f>
        <v>0</v>
      </c>
      <c r="U160" s="170" t="str">
        <f>IFERROR(HLOOKUP($U$154,$G$154:$P$166,7,FALSE),"")</f>
        <v/>
      </c>
      <c r="V160" s="27" t="str">
        <f>IFERROR(HLOOKUP($V$154,$G$154:$P$166,7,FALSE),"")</f>
        <v/>
      </c>
      <c r="W160" s="40" t="str">
        <f t="shared" si="90"/>
        <v/>
      </c>
      <c r="X160" s="24" t="str">
        <f>IF(F160="","",RANK(W160,$W$155:$W$166)+COUNTIF(W160:$W$166,W160)-1)</f>
        <v/>
      </c>
      <c r="Y160" s="2" t="str">
        <f t="shared" si="91"/>
        <v/>
      </c>
      <c r="Z160" s="9"/>
      <c r="AA160" s="9"/>
      <c r="AB160" s="9"/>
      <c r="AC160" s="42">
        <f t="shared" si="92"/>
        <v>0</v>
      </c>
      <c r="AD160" s="171">
        <f t="shared" si="93"/>
        <v>0</v>
      </c>
      <c r="AE160" s="171" t="str">
        <f t="shared" si="94"/>
        <v/>
      </c>
      <c r="AF160" s="172" t="str">
        <f t="shared" si="95"/>
        <v/>
      </c>
      <c r="AG160" s="173" t="str">
        <f t="shared" si="88"/>
        <v/>
      </c>
      <c r="AH160" s="24" t="str">
        <f>IF(F160="","",RANK(AG160,$AG$155:$AG$166)+COUNTIF(AG160:$AG$166,AG160)-1)</f>
        <v/>
      </c>
      <c r="AI160" s="2" t="str">
        <f t="shared" si="89"/>
        <v/>
      </c>
    </row>
    <row r="161" spans="4:35" ht="20.100000000000001" customHeight="1" x14ac:dyDescent="0.35">
      <c r="D161" s="35"/>
      <c r="E161" s="38"/>
      <c r="F161" s="141" t="str">
        <f>$F$60</f>
        <v/>
      </c>
      <c r="G161" s="22">
        <f>$G$77</f>
        <v>0</v>
      </c>
      <c r="H161" s="20">
        <f>$H$77</f>
        <v>0</v>
      </c>
      <c r="I161" s="20">
        <f>$I$77</f>
        <v>0</v>
      </c>
      <c r="J161" s="20">
        <f>$J$77</f>
        <v>0</v>
      </c>
      <c r="K161" s="20">
        <f>$K$77</f>
        <v>0</v>
      </c>
      <c r="L161" s="21">
        <f>$L$77</f>
        <v>0</v>
      </c>
      <c r="M161" s="345" t="str">
        <f>$M$77</f>
        <v/>
      </c>
      <c r="N161" s="342" t="str">
        <f>$N$77</f>
        <v/>
      </c>
      <c r="O161" s="21" t="str">
        <f>$O$77</f>
        <v/>
      </c>
      <c r="P161" s="350" t="str">
        <f>$P$77</f>
        <v/>
      </c>
      <c r="Q161" s="395"/>
      <c r="R161" s="16"/>
      <c r="S161" s="28">
        <f>IFERROR(HLOOKUP($S$154,$G$154:$P$166,8,FALSE),"")</f>
        <v>0</v>
      </c>
      <c r="T161" s="26">
        <f>IFERROR(HLOOKUP($T$154,$G$154:$P$166,8,FALSE),"")</f>
        <v>0</v>
      </c>
      <c r="U161" s="170" t="str">
        <f>IFERROR(HLOOKUP($U$154,$G$154:$P$166,8,FALSE),"")</f>
        <v/>
      </c>
      <c r="V161" s="27" t="str">
        <f>IFERROR(HLOOKUP($V$154,$G$154:$P$166,8,FALSE),"")</f>
        <v/>
      </c>
      <c r="W161" s="40" t="str">
        <f t="shared" si="90"/>
        <v/>
      </c>
      <c r="X161" s="24" t="str">
        <f>IF(F161="","",RANK(W161,$W$155:$W$166)+COUNTIF(W161:$W$166,W161)-1)</f>
        <v/>
      </c>
      <c r="Y161" s="2" t="str">
        <f t="shared" si="91"/>
        <v/>
      </c>
      <c r="Z161" s="9"/>
      <c r="AA161" s="9"/>
      <c r="AB161" s="9"/>
      <c r="AC161" s="42">
        <f t="shared" si="92"/>
        <v>0</v>
      </c>
      <c r="AD161" s="171">
        <f t="shared" si="93"/>
        <v>0</v>
      </c>
      <c r="AE161" s="171" t="str">
        <f t="shared" si="94"/>
        <v/>
      </c>
      <c r="AF161" s="172" t="str">
        <f t="shared" si="95"/>
        <v/>
      </c>
      <c r="AG161" s="173" t="str">
        <f t="shared" si="88"/>
        <v/>
      </c>
      <c r="AH161" s="24" t="str">
        <f>IF(F161="","",RANK(AG161,$AG$155:$AG$166)+COUNTIF(AG161:$AG$166,AG161)-1)</f>
        <v/>
      </c>
      <c r="AI161" s="2" t="str">
        <f t="shared" si="89"/>
        <v/>
      </c>
    </row>
    <row r="162" spans="4:35" ht="20.100000000000001" customHeight="1" x14ac:dyDescent="0.35">
      <c r="D162" s="35"/>
      <c r="E162" s="38"/>
      <c r="F162" s="141" t="str">
        <f>$F$61</f>
        <v/>
      </c>
      <c r="G162" s="22">
        <f>$G$78</f>
        <v>0</v>
      </c>
      <c r="H162" s="20">
        <f>$H$78</f>
        <v>0</v>
      </c>
      <c r="I162" s="20">
        <f>$I$78</f>
        <v>0</v>
      </c>
      <c r="J162" s="20">
        <f>$J$78</f>
        <v>0</v>
      </c>
      <c r="K162" s="20">
        <f>$K$78</f>
        <v>0</v>
      </c>
      <c r="L162" s="21">
        <f>$L$78</f>
        <v>0</v>
      </c>
      <c r="M162" s="345" t="str">
        <f>$M$78</f>
        <v/>
      </c>
      <c r="N162" s="342" t="str">
        <f>$N$78</f>
        <v/>
      </c>
      <c r="O162" s="21" t="str">
        <f>$O$78</f>
        <v/>
      </c>
      <c r="P162" s="350" t="str">
        <f>$P$78</f>
        <v/>
      </c>
      <c r="Q162" s="395"/>
      <c r="R162" s="9"/>
      <c r="S162" s="28">
        <f>IFERROR(HLOOKUP($S$154,$G$154:$P$166,9,FALSE),"")</f>
        <v>0</v>
      </c>
      <c r="T162" s="26">
        <f>IFERROR(HLOOKUP($T$154,$G$154:$P$166,9,FALSE),"")</f>
        <v>0</v>
      </c>
      <c r="U162" s="170" t="str">
        <f>IFERROR(HLOOKUP($U$154,$G$154:$P$166,9,FALSE),"")</f>
        <v/>
      </c>
      <c r="V162" s="27" t="str">
        <f>IFERROR(HLOOKUP($V$154,$G$154:$P$166,9,FALSE),"")</f>
        <v/>
      </c>
      <c r="W162" s="40" t="str">
        <f t="shared" si="90"/>
        <v/>
      </c>
      <c r="X162" s="24" t="str">
        <f>IF(F162="","",RANK(W162,$W$155:$W$166)+COUNTIF(W162:$W$166,W162)-1)</f>
        <v/>
      </c>
      <c r="Y162" s="2" t="str">
        <f t="shared" si="91"/>
        <v/>
      </c>
      <c r="Z162" s="9"/>
      <c r="AA162" s="9"/>
      <c r="AB162" s="9"/>
      <c r="AC162" s="42">
        <f t="shared" si="92"/>
        <v>0</v>
      </c>
      <c r="AD162" s="171">
        <f t="shared" si="93"/>
        <v>0</v>
      </c>
      <c r="AE162" s="171" t="str">
        <f t="shared" si="94"/>
        <v/>
      </c>
      <c r="AF162" s="172" t="str">
        <f t="shared" si="95"/>
        <v/>
      </c>
      <c r="AG162" s="173" t="str">
        <f t="shared" si="88"/>
        <v/>
      </c>
      <c r="AH162" s="24" t="str">
        <f>IF(F162="","",RANK(AG162,$AG$155:$AG$166)+COUNTIF(AG162:$AG$166,AG162)-1)</f>
        <v/>
      </c>
      <c r="AI162" s="2" t="str">
        <f t="shared" si="89"/>
        <v/>
      </c>
    </row>
    <row r="163" spans="4:35" ht="20.100000000000001" customHeight="1" x14ac:dyDescent="0.35">
      <c r="D163" s="35"/>
      <c r="E163" s="38"/>
      <c r="F163" s="141" t="str">
        <f>$F$62</f>
        <v/>
      </c>
      <c r="G163" s="22">
        <f>$G$79</f>
        <v>0</v>
      </c>
      <c r="H163" s="20">
        <f>$H$79</f>
        <v>0</v>
      </c>
      <c r="I163" s="20">
        <f>$I$79</f>
        <v>0</v>
      </c>
      <c r="J163" s="20">
        <f>$J$79</f>
        <v>0</v>
      </c>
      <c r="K163" s="20">
        <f>$K$79</f>
        <v>0</v>
      </c>
      <c r="L163" s="21">
        <f>$L$79</f>
        <v>0</v>
      </c>
      <c r="M163" s="345" t="str">
        <f>$M$79</f>
        <v/>
      </c>
      <c r="N163" s="342" t="str">
        <f>$N$79</f>
        <v/>
      </c>
      <c r="O163" s="21" t="str">
        <f>$O$79</f>
        <v/>
      </c>
      <c r="P163" s="350" t="str">
        <f>$P$79</f>
        <v/>
      </c>
      <c r="Q163" s="395"/>
      <c r="R163" s="9"/>
      <c r="S163" s="28">
        <f>IFERROR(HLOOKUP($S$154,$G$154:$P$166,10,FALSE),"")</f>
        <v>0</v>
      </c>
      <c r="T163" s="26">
        <f>IFERROR(HLOOKUP($T$154,$G$154:$P$166,10,FALSE),"")</f>
        <v>0</v>
      </c>
      <c r="U163" s="170" t="str">
        <f>IFERROR(HLOOKUP($U$154,$G$154:$P$166,10,FALSE),"")</f>
        <v/>
      </c>
      <c r="V163" s="27" t="str">
        <f>IFERROR(HLOOKUP($V$154,$G$154:$P$166,10,FALSE),"")</f>
        <v/>
      </c>
      <c r="W163" s="40" t="str">
        <f t="shared" si="90"/>
        <v/>
      </c>
      <c r="X163" s="24" t="str">
        <f>IF(F163="","",RANK(W163,$W$155:$W$166)+COUNTIF(W163:$W$166,W163)-1)</f>
        <v/>
      </c>
      <c r="Y163" s="2" t="str">
        <f t="shared" si="91"/>
        <v/>
      </c>
      <c r="Z163" s="9"/>
      <c r="AA163" s="9"/>
      <c r="AB163" s="9"/>
      <c r="AC163" s="42">
        <f t="shared" si="92"/>
        <v>0</v>
      </c>
      <c r="AD163" s="171">
        <f t="shared" si="93"/>
        <v>0</v>
      </c>
      <c r="AE163" s="171" t="str">
        <f t="shared" si="94"/>
        <v/>
      </c>
      <c r="AF163" s="172" t="str">
        <f t="shared" si="95"/>
        <v/>
      </c>
      <c r="AG163" s="173" t="str">
        <f t="shared" si="88"/>
        <v/>
      </c>
      <c r="AH163" s="24" t="str">
        <f>IF(F163="","",RANK(AG163,$AG$155:$AG$166)+COUNTIF(AG163:$AG$166,AG163)-1)</f>
        <v/>
      </c>
      <c r="AI163" s="2" t="str">
        <f t="shared" si="89"/>
        <v/>
      </c>
    </row>
    <row r="164" spans="4:35" ht="20.100000000000001" customHeight="1" x14ac:dyDescent="0.35">
      <c r="D164" s="35"/>
      <c r="E164" s="38"/>
      <c r="F164" s="141" t="str">
        <f>$F$63</f>
        <v/>
      </c>
      <c r="G164" s="22">
        <f>$G$80</f>
        <v>0</v>
      </c>
      <c r="H164" s="20">
        <f>$H$80</f>
        <v>0</v>
      </c>
      <c r="I164" s="20">
        <f>$I$80</f>
        <v>0</v>
      </c>
      <c r="J164" s="20">
        <f>$J$80</f>
        <v>0</v>
      </c>
      <c r="K164" s="20">
        <f>$K$80</f>
        <v>0</v>
      </c>
      <c r="L164" s="21">
        <f>$L$80</f>
        <v>0</v>
      </c>
      <c r="M164" s="345" t="str">
        <f>$M$80</f>
        <v/>
      </c>
      <c r="N164" s="342" t="str">
        <f>$N$80</f>
        <v/>
      </c>
      <c r="O164" s="21" t="str">
        <f>$O$80</f>
        <v/>
      </c>
      <c r="P164" s="23" t="str">
        <f>$P$80</f>
        <v/>
      </c>
      <c r="Q164" s="395"/>
      <c r="R164" s="9"/>
      <c r="S164" s="28">
        <f>IFERROR(HLOOKUP($S$154,$G$154:$P$166,11,FALSE),"")</f>
        <v>0</v>
      </c>
      <c r="T164" s="26">
        <f>IFERROR(HLOOKUP($T$154,$G$154:$P$166,11,FALSE),"")</f>
        <v>0</v>
      </c>
      <c r="U164" s="170" t="str">
        <f>IFERROR(HLOOKUP($U$154,$G$154:$P$166,11,FALSE),"")</f>
        <v/>
      </c>
      <c r="V164" s="27" t="str">
        <f>IFERROR(HLOOKUP($V$154,$G$154:$P$166,11,FALSE),"")</f>
        <v/>
      </c>
      <c r="W164" s="40" t="str">
        <f t="shared" si="90"/>
        <v/>
      </c>
      <c r="X164" s="24" t="str">
        <f>IF(F164="","",RANK(W164,$W$155:$W$166)+COUNTIF(W164:$W$166,W164)-1)</f>
        <v/>
      </c>
      <c r="Y164" s="2" t="str">
        <f t="shared" si="91"/>
        <v/>
      </c>
      <c r="Z164" s="9"/>
      <c r="AA164" s="9"/>
      <c r="AB164" s="9"/>
      <c r="AC164" s="42">
        <f t="shared" si="92"/>
        <v>0</v>
      </c>
      <c r="AD164" s="171">
        <f t="shared" si="93"/>
        <v>0</v>
      </c>
      <c r="AE164" s="171" t="str">
        <f t="shared" si="94"/>
        <v/>
      </c>
      <c r="AF164" s="172" t="str">
        <f t="shared" si="95"/>
        <v/>
      </c>
      <c r="AG164" s="173" t="str">
        <f t="shared" si="88"/>
        <v/>
      </c>
      <c r="AH164" s="24" t="str">
        <f>IF(F164="","",RANK(AG164,$AG$155:$AG$166)+COUNTIF(AG164:$AG$166,AG164)-1)</f>
        <v/>
      </c>
      <c r="AI164" s="2" t="str">
        <f t="shared" si="89"/>
        <v/>
      </c>
    </row>
    <row r="165" spans="4:35" ht="20.100000000000001" customHeight="1" x14ac:dyDescent="0.35">
      <c r="D165" s="35"/>
      <c r="E165" s="38"/>
      <c r="F165" s="141" t="str">
        <f>$F$64</f>
        <v/>
      </c>
      <c r="G165" s="22">
        <f>$G$81</f>
        <v>0</v>
      </c>
      <c r="H165" s="20">
        <f>$H$81</f>
        <v>0</v>
      </c>
      <c r="I165" s="20">
        <f>$I$81</f>
        <v>0</v>
      </c>
      <c r="J165" s="20">
        <f>$J$81</f>
        <v>0</v>
      </c>
      <c r="K165" s="20">
        <f>$K$81</f>
        <v>0</v>
      </c>
      <c r="L165" s="21">
        <f>$L$81</f>
        <v>0</v>
      </c>
      <c r="M165" s="345" t="str">
        <f>$M$81</f>
        <v/>
      </c>
      <c r="N165" s="342" t="str">
        <f>$N$81</f>
        <v/>
      </c>
      <c r="O165" s="21" t="str">
        <f>$O$81</f>
        <v/>
      </c>
      <c r="P165" s="350" t="str">
        <f>$P$81</f>
        <v/>
      </c>
      <c r="Q165" s="395"/>
      <c r="R165" s="9"/>
      <c r="S165" s="28">
        <f>IFERROR(HLOOKUP($S$154,$G$154:$P$166,12,FALSE),"")</f>
        <v>0</v>
      </c>
      <c r="T165" s="26">
        <f>IFERROR(HLOOKUP($T$154,$G$154:$P$166,12,FALSE),"")</f>
        <v>0</v>
      </c>
      <c r="U165" s="170" t="str">
        <f>IFERROR(HLOOKUP($U$154,$G$154:$P$166,12,FALSE),"")</f>
        <v/>
      </c>
      <c r="V165" s="27" t="str">
        <f>IFERROR(HLOOKUP($V$154,$G$154:$P$166,12,FALSE),"")</f>
        <v/>
      </c>
      <c r="W165" s="40" t="str">
        <f t="shared" si="90"/>
        <v/>
      </c>
      <c r="X165" s="24" t="str">
        <f>IF(F165="","",RANK(W165,$W$155:$W$166)+COUNTIF(W165:$W$166,W165)-1)</f>
        <v/>
      </c>
      <c r="Y165" s="2" t="str">
        <f t="shared" si="91"/>
        <v/>
      </c>
      <c r="Z165" s="9"/>
      <c r="AA165" s="9"/>
      <c r="AB165" s="9"/>
      <c r="AC165" s="42">
        <f t="shared" si="92"/>
        <v>0</v>
      </c>
      <c r="AD165" s="171">
        <f t="shared" si="93"/>
        <v>0</v>
      </c>
      <c r="AE165" s="171" t="str">
        <f t="shared" si="94"/>
        <v/>
      </c>
      <c r="AF165" s="172" t="str">
        <f t="shared" si="95"/>
        <v/>
      </c>
      <c r="AG165" s="173" t="str">
        <f t="shared" si="88"/>
        <v/>
      </c>
      <c r="AH165" s="24" t="str">
        <f>IF(F165="","",RANK(AG165,$AG$155:$AG$166)+COUNTIF(AG165:$AG$166,AG165)-1)</f>
        <v/>
      </c>
      <c r="AI165" s="2" t="str">
        <f t="shared" si="89"/>
        <v/>
      </c>
    </row>
    <row r="166" spans="4:35" ht="20.100000000000001" customHeight="1" thickBot="1" x14ac:dyDescent="0.4">
      <c r="D166" s="35"/>
      <c r="E166" s="38"/>
      <c r="F166" s="142" t="str">
        <f>$F$65</f>
        <v/>
      </c>
      <c r="G166" s="143">
        <f>$G$82</f>
        <v>0</v>
      </c>
      <c r="H166" s="144">
        <f>$H$82</f>
        <v>0</v>
      </c>
      <c r="I166" s="144">
        <f>$I$82</f>
        <v>0</v>
      </c>
      <c r="J166" s="144">
        <f>$J$82</f>
        <v>0</v>
      </c>
      <c r="K166" s="144">
        <f>$K$82</f>
        <v>0</v>
      </c>
      <c r="L166" s="145">
        <f>$L$82</f>
        <v>0</v>
      </c>
      <c r="M166" s="346" t="str">
        <f>$M$82</f>
        <v/>
      </c>
      <c r="N166" s="343" t="str">
        <f>$N$82</f>
        <v/>
      </c>
      <c r="O166" s="145" t="str">
        <f>$O$82</f>
        <v/>
      </c>
      <c r="P166" s="351" t="str">
        <f>$P$82</f>
        <v/>
      </c>
      <c r="Q166" s="395"/>
      <c r="R166" s="9"/>
      <c r="S166" s="178">
        <f>IFERROR(HLOOKUP($S$154,$G$154:$P$166,13,FALSE),"")</f>
        <v>0</v>
      </c>
      <c r="T166" s="175">
        <f>IFERROR(HLOOKUP($T$154,$G$154:$P$166,13,FALSE),"")</f>
        <v>0</v>
      </c>
      <c r="U166" s="179" t="str">
        <f>IFERROR(HLOOKUP($U$154,$G$154:$P$166,13,FALSE),"")</f>
        <v/>
      </c>
      <c r="V166" s="176" t="str">
        <f>IFERROR(HLOOKUP($V$154,$G$154:$P$166,13,FALSE),"")</f>
        <v/>
      </c>
      <c r="W166" s="180" t="str">
        <f t="shared" si="90"/>
        <v/>
      </c>
      <c r="X166" s="177" t="str">
        <f>IF(F166="","",RANK(W166,$W$155:$W$166)+COUNTIF(W166:$W$166,W166)-1)</f>
        <v/>
      </c>
      <c r="Y166" s="2" t="str">
        <f t="shared" si="91"/>
        <v/>
      </c>
      <c r="Z166" s="9"/>
      <c r="AA166" s="9"/>
      <c r="AB166" s="9"/>
      <c r="AC166" s="181">
        <f t="shared" si="92"/>
        <v>0</v>
      </c>
      <c r="AD166" s="182">
        <f t="shared" si="93"/>
        <v>0</v>
      </c>
      <c r="AE166" s="182" t="str">
        <f t="shared" si="94"/>
        <v/>
      </c>
      <c r="AF166" s="183" t="str">
        <f t="shared" si="95"/>
        <v/>
      </c>
      <c r="AG166" s="184" t="str">
        <f t="shared" si="88"/>
        <v/>
      </c>
      <c r="AH166" s="177" t="str">
        <f>IF(F166="","",RANK(AG166,$AG$155:$AG$166)+COUNTIF(AG166:$AG$166,AG166)-1)</f>
        <v/>
      </c>
      <c r="AI166" s="2" t="str">
        <f t="shared" si="89"/>
        <v/>
      </c>
    </row>
    <row r="167" spans="4:35" ht="20.100000000000001" customHeight="1" thickTop="1" x14ac:dyDescent="0.35">
      <c r="D167" s="35"/>
      <c r="E167" s="35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16"/>
    </row>
    <row r="168" spans="4:35" ht="20.100000000000001" customHeight="1" x14ac:dyDescent="0.35">
      <c r="D168" s="35"/>
      <c r="E168" s="35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16"/>
    </row>
    <row r="169" spans="4:35" ht="20.100000000000001" customHeight="1" thickBot="1" x14ac:dyDescent="0.4">
      <c r="D169" s="35"/>
      <c r="E169" s="35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16"/>
    </row>
    <row r="170" spans="4:35" ht="20.100000000000001" customHeight="1" thickTop="1" thickBot="1" x14ac:dyDescent="0.4">
      <c r="D170" s="35"/>
      <c r="E170" s="35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186" t="str">
        <f>S171</f>
        <v>出率</v>
      </c>
      <c r="AD170" s="187" t="str">
        <f>T171</f>
        <v>振率</v>
      </c>
      <c r="AE170" s="187" t="str">
        <f>U171</f>
        <v/>
      </c>
      <c r="AF170" s="188" t="str">
        <f>V171</f>
        <v/>
      </c>
      <c r="AG170" s="189" t="s">
        <v>49</v>
      </c>
      <c r="AH170" s="190" t="s">
        <v>50</v>
      </c>
    </row>
    <row r="171" spans="4:35" ht="20.100000000000001" customHeight="1" thickTop="1" thickBot="1" x14ac:dyDescent="0.4">
      <c r="D171" s="35"/>
      <c r="E171" s="35"/>
      <c r="F171" s="135" t="s">
        <v>26</v>
      </c>
      <c r="G171" s="51" t="s">
        <v>1</v>
      </c>
      <c r="H171" s="51" t="s">
        <v>42</v>
      </c>
      <c r="I171" s="52" t="s">
        <v>43</v>
      </c>
      <c r="J171" s="52" t="s">
        <v>4</v>
      </c>
      <c r="K171" s="52" t="s">
        <v>13</v>
      </c>
      <c r="L171" s="147" t="s">
        <v>44</v>
      </c>
      <c r="M171" s="313" t="s">
        <v>93</v>
      </c>
      <c r="N171" s="109" t="s">
        <v>47</v>
      </c>
      <c r="O171" s="49" t="s">
        <v>48</v>
      </c>
      <c r="P171" s="53" t="s">
        <v>46</v>
      </c>
      <c r="Q171" s="394"/>
      <c r="R171" s="9"/>
      <c r="S171" s="150" t="str">
        <f>IF(入力!I10="","",入力!I10)</f>
        <v>出率</v>
      </c>
      <c r="T171" s="48" t="str">
        <f>IF(入力!J10="","",入力!J10)</f>
        <v>振率</v>
      </c>
      <c r="U171" s="48" t="str">
        <f>IF(入力!K10="","",入力!K10)</f>
        <v/>
      </c>
      <c r="V171" s="151" t="str">
        <f>IF(入力!L10="","",入力!L10)</f>
        <v/>
      </c>
      <c r="W171" s="50" t="s">
        <v>49</v>
      </c>
      <c r="X171" s="53" t="s">
        <v>50</v>
      </c>
      <c r="Y171" s="9"/>
      <c r="Z171" s="9"/>
      <c r="AA171" s="9"/>
      <c r="AB171" s="9"/>
      <c r="AC171" s="152">
        <v>2</v>
      </c>
      <c r="AD171" s="153">
        <v>1.5</v>
      </c>
      <c r="AE171" s="153">
        <v>1.2</v>
      </c>
      <c r="AF171" s="154">
        <v>1</v>
      </c>
      <c r="AG171" s="155"/>
      <c r="AH171" s="156"/>
    </row>
    <row r="172" spans="4:35" ht="20.100000000000001" customHeight="1" x14ac:dyDescent="0.35">
      <c r="D172" s="35"/>
      <c r="E172" s="38"/>
      <c r="F172" s="137" t="str">
        <f>$F$54</f>
        <v/>
      </c>
      <c r="G172" s="138">
        <f>$G$71</f>
        <v>0</v>
      </c>
      <c r="H172" s="139">
        <f>$H$71</f>
        <v>0</v>
      </c>
      <c r="I172" s="139">
        <f>$I$71</f>
        <v>0</v>
      </c>
      <c r="J172" s="139">
        <f>$J$71</f>
        <v>0</v>
      </c>
      <c r="K172" s="139">
        <f>$K$71</f>
        <v>0</v>
      </c>
      <c r="L172" s="140">
        <f>$L$71</f>
        <v>0</v>
      </c>
      <c r="M172" s="344" t="str">
        <f>$M$71</f>
        <v/>
      </c>
      <c r="N172" s="341" t="str">
        <f>$N$71</f>
        <v/>
      </c>
      <c r="O172" s="140" t="str">
        <f>$O$71</f>
        <v/>
      </c>
      <c r="P172" s="349" t="str">
        <f>$P$71</f>
        <v/>
      </c>
      <c r="Q172" s="395"/>
      <c r="R172" s="9"/>
      <c r="S172" s="160">
        <f>IFERROR(HLOOKUP($S$171,$G$171:$P$183,2,FALSE),"")</f>
        <v>0</v>
      </c>
      <c r="T172" s="161">
        <f>IFERROR(HLOOKUP($T$171,$G$171:$P$183,2,FALSE),"")</f>
        <v>0</v>
      </c>
      <c r="U172" s="162" t="str">
        <f>IFERROR(HLOOKUP($U$171,$G$171:$P$183,2,FALSE),"")</f>
        <v/>
      </c>
      <c r="V172" s="163" t="str">
        <f>IFERROR(HLOOKUP($V$171,$G$171:$P$183,2,FALSE),"")</f>
        <v/>
      </c>
      <c r="W172" s="164" t="str">
        <f>IF(F172="","",SUM(S172:V172))</f>
        <v/>
      </c>
      <c r="X172" s="165" t="str">
        <f>IF(F172="","",RANK(W172,$W$172:$W$183)+COUNTIF(W172:$W$183,W172)-1)</f>
        <v/>
      </c>
      <c r="Y172" s="2" t="str">
        <f>F172</f>
        <v/>
      </c>
      <c r="Z172" s="9"/>
      <c r="AA172" s="9"/>
      <c r="AB172" s="9"/>
      <c r="AC172" s="166">
        <f>IFERROR(S172*$AC$171,"")</f>
        <v>0</v>
      </c>
      <c r="AD172" s="167">
        <f>IFERROR(T172*$AD$171,"")</f>
        <v>0</v>
      </c>
      <c r="AE172" s="167" t="str">
        <f>IFERROR(U172*$AE$171,"")</f>
        <v/>
      </c>
      <c r="AF172" s="168" t="str">
        <f>IFERROR(V172*$AF$171,"")</f>
        <v/>
      </c>
      <c r="AG172" s="169" t="str">
        <f t="shared" ref="AG172:AG183" si="96">IF(F172="","",SUM(AC172:AF172))</f>
        <v/>
      </c>
      <c r="AH172" s="165" t="str">
        <f>IF(F172="","",RANK(AG172,$AG$172:$AG$183)+COUNTIF(AG172:$AG$183,AG172)-1)</f>
        <v/>
      </c>
      <c r="AI172" s="2" t="str">
        <f t="shared" ref="AI172:AI183" si="97">F172</f>
        <v/>
      </c>
    </row>
    <row r="173" spans="4:35" ht="20.100000000000001" customHeight="1" x14ac:dyDescent="0.35">
      <c r="D173" s="35"/>
      <c r="E173" s="38"/>
      <c r="F173" s="141" t="str">
        <f>$F$55</f>
        <v/>
      </c>
      <c r="G173" s="22">
        <f>$G$72</f>
        <v>0</v>
      </c>
      <c r="H173" s="20">
        <f>$H$72</f>
        <v>0</v>
      </c>
      <c r="I173" s="20">
        <f>$I$72</f>
        <v>0</v>
      </c>
      <c r="J173" s="20">
        <f>$J$72</f>
        <v>0</v>
      </c>
      <c r="K173" s="20">
        <f>$K$72</f>
        <v>0</v>
      </c>
      <c r="L173" s="21">
        <f>$L$72</f>
        <v>0</v>
      </c>
      <c r="M173" s="345" t="str">
        <f>$M$72</f>
        <v/>
      </c>
      <c r="N173" s="342" t="str">
        <f>$N$72</f>
        <v/>
      </c>
      <c r="O173" s="21" t="str">
        <f>$O$72</f>
        <v/>
      </c>
      <c r="P173" s="350" t="str">
        <f>$P$72</f>
        <v/>
      </c>
      <c r="Q173" s="395"/>
      <c r="R173" s="9"/>
      <c r="S173" s="28">
        <f>IFERROR(HLOOKUP($S$171,$G$171:$P$183,3,FALSE),"")</f>
        <v>0</v>
      </c>
      <c r="T173" s="26">
        <f>IFERROR(HLOOKUP($T$171,$G$171:$P$183,3,FALSE),"")</f>
        <v>0</v>
      </c>
      <c r="U173" s="170" t="str">
        <f>IFERROR(HLOOKUP($U$171,$G$171:$P$183,3,FALSE),"")</f>
        <v/>
      </c>
      <c r="V173" s="27" t="str">
        <f>IFERROR(HLOOKUP($V$171,$G$171:$P$183,3,FALSE),"")</f>
        <v/>
      </c>
      <c r="W173" s="40" t="str">
        <f t="shared" ref="W173:W183" si="98">IF(F173="","",SUM(S173:V173))</f>
        <v/>
      </c>
      <c r="X173" s="24" t="str">
        <f>IF(F173="","",RANK(W173,$W$172:$W$183)+COUNTIF(W173:$W$183,W173)-1)</f>
        <v/>
      </c>
      <c r="Y173" s="2" t="str">
        <f t="shared" ref="Y173:Y183" si="99">F173</f>
        <v/>
      </c>
      <c r="Z173" s="9"/>
      <c r="AA173" s="9"/>
      <c r="AB173" s="9"/>
      <c r="AC173" s="42">
        <f t="shared" ref="AC173:AC183" si="100">IFERROR(S173*$AC$171,"")</f>
        <v>0</v>
      </c>
      <c r="AD173" s="171">
        <f t="shared" ref="AD173:AD183" si="101">IFERROR(T173*$AD$171,"")</f>
        <v>0</v>
      </c>
      <c r="AE173" s="171" t="str">
        <f t="shared" ref="AE173:AE183" si="102">IFERROR(U173*$AE$171,"")</f>
        <v/>
      </c>
      <c r="AF173" s="172" t="str">
        <f t="shared" ref="AF173:AF183" si="103">IFERROR(V173*$AF$171,"")</f>
        <v/>
      </c>
      <c r="AG173" s="173" t="str">
        <f t="shared" si="96"/>
        <v/>
      </c>
      <c r="AH173" s="24" t="str">
        <f>IF(F173="","",RANK(AG173,$AG$172:$AG$183)+COUNTIF(AG173:$AG$183,AG173)-1)</f>
        <v/>
      </c>
      <c r="AI173" s="2" t="str">
        <f t="shared" si="97"/>
        <v/>
      </c>
    </row>
    <row r="174" spans="4:35" ht="20.100000000000001" customHeight="1" x14ac:dyDescent="0.35">
      <c r="D174" s="35"/>
      <c r="E174" s="38"/>
      <c r="F174" s="141" t="str">
        <f>$F$56</f>
        <v/>
      </c>
      <c r="G174" s="22">
        <f>$G$73</f>
        <v>0</v>
      </c>
      <c r="H174" s="20">
        <f>$H$73</f>
        <v>0</v>
      </c>
      <c r="I174" s="20">
        <f>$I$73</f>
        <v>0</v>
      </c>
      <c r="J174" s="20">
        <f>$J$73</f>
        <v>0</v>
      </c>
      <c r="K174" s="20">
        <f>$K$73</f>
        <v>0</v>
      </c>
      <c r="L174" s="21">
        <f>$L$73</f>
        <v>0</v>
      </c>
      <c r="M174" s="345" t="str">
        <f>$M$73</f>
        <v/>
      </c>
      <c r="N174" s="342" t="str">
        <f>$N$73</f>
        <v/>
      </c>
      <c r="O174" s="21" t="str">
        <f>$O$73</f>
        <v/>
      </c>
      <c r="P174" s="350" t="str">
        <f>$P$73</f>
        <v/>
      </c>
      <c r="Q174" s="395"/>
      <c r="R174" s="9"/>
      <c r="S174" s="28">
        <f>IFERROR(HLOOKUP($S$171,$G$171:$P$183,4,FALSE),"")</f>
        <v>0</v>
      </c>
      <c r="T174" s="26">
        <f>IFERROR(HLOOKUP($T$171,$G$171:$P$183,4,FALSE),"")</f>
        <v>0</v>
      </c>
      <c r="U174" s="170" t="str">
        <f>IFERROR(HLOOKUP($U$171,$G$171:$P$183,4,FALSE),"")</f>
        <v/>
      </c>
      <c r="V174" s="27" t="str">
        <f>IFERROR(HLOOKUP($V$171,$G$171:$P$183,4,FALSE),"")</f>
        <v/>
      </c>
      <c r="W174" s="40" t="str">
        <f t="shared" si="98"/>
        <v/>
      </c>
      <c r="X174" s="24" t="str">
        <f>IF(F174="","",RANK(W174,$W$172:$W$183)+COUNTIF(W174:$W$183,W174)-1)</f>
        <v/>
      </c>
      <c r="Y174" s="2" t="str">
        <f t="shared" si="99"/>
        <v/>
      </c>
      <c r="Z174" s="9"/>
      <c r="AA174" s="9"/>
      <c r="AB174" s="9"/>
      <c r="AC174" s="42">
        <f t="shared" si="100"/>
        <v>0</v>
      </c>
      <c r="AD174" s="171">
        <f t="shared" si="101"/>
        <v>0</v>
      </c>
      <c r="AE174" s="171" t="str">
        <f t="shared" si="102"/>
        <v/>
      </c>
      <c r="AF174" s="172" t="str">
        <f t="shared" si="103"/>
        <v/>
      </c>
      <c r="AG174" s="173" t="str">
        <f t="shared" si="96"/>
        <v/>
      </c>
      <c r="AH174" s="24" t="str">
        <f>IF(F174="","",RANK(AG174,$AG$172:$AG$183)+COUNTIF(AG174:$AG$183,AG174)-1)</f>
        <v/>
      </c>
      <c r="AI174" s="2" t="str">
        <f t="shared" si="97"/>
        <v/>
      </c>
    </row>
    <row r="175" spans="4:35" ht="20.100000000000001" customHeight="1" x14ac:dyDescent="0.35">
      <c r="D175" s="35"/>
      <c r="E175" s="38"/>
      <c r="F175" s="141" t="str">
        <f>$F$57</f>
        <v/>
      </c>
      <c r="G175" s="22">
        <f>$G$74</f>
        <v>0</v>
      </c>
      <c r="H175" s="20">
        <f>$H$74</f>
        <v>0</v>
      </c>
      <c r="I175" s="20">
        <f>$I$74</f>
        <v>0</v>
      </c>
      <c r="J175" s="20">
        <f>$J$74</f>
        <v>0</v>
      </c>
      <c r="K175" s="20">
        <f>$K$74</f>
        <v>0</v>
      </c>
      <c r="L175" s="21">
        <f>$L$74</f>
        <v>0</v>
      </c>
      <c r="M175" s="345" t="str">
        <f>$M$74</f>
        <v/>
      </c>
      <c r="N175" s="342" t="str">
        <f>$N$74</f>
        <v/>
      </c>
      <c r="O175" s="21" t="str">
        <f>$O$74</f>
        <v/>
      </c>
      <c r="P175" s="350" t="str">
        <f>$P$74</f>
        <v/>
      </c>
      <c r="Q175" s="395"/>
      <c r="R175" s="9"/>
      <c r="S175" s="28">
        <f>IFERROR(HLOOKUP($S$171,$G$171:$P$183,5,FALSE),"")</f>
        <v>0</v>
      </c>
      <c r="T175" s="26">
        <f>IFERROR(HLOOKUP($T$171,$G$171:$P$183,5,FALSE),"")</f>
        <v>0</v>
      </c>
      <c r="U175" s="170" t="str">
        <f>IFERROR(HLOOKUP($U$171,$G$171:$P$183,5,FALSE),"")</f>
        <v/>
      </c>
      <c r="V175" s="27" t="str">
        <f>IFERROR(HLOOKUP($V$171,$G$171:$P$183,5,FALSE),"")</f>
        <v/>
      </c>
      <c r="W175" s="40" t="str">
        <f t="shared" si="98"/>
        <v/>
      </c>
      <c r="X175" s="24" t="str">
        <f>IF(F175="","",RANK(W175,$W$172:$W$183)+COUNTIF(W175:$W$183,W175)-1)</f>
        <v/>
      </c>
      <c r="Y175" s="2" t="str">
        <f t="shared" si="99"/>
        <v/>
      </c>
      <c r="Z175" s="9"/>
      <c r="AA175" s="9"/>
      <c r="AB175" s="9"/>
      <c r="AC175" s="42">
        <f t="shared" si="100"/>
        <v>0</v>
      </c>
      <c r="AD175" s="171">
        <f t="shared" si="101"/>
        <v>0</v>
      </c>
      <c r="AE175" s="171" t="str">
        <f t="shared" si="102"/>
        <v/>
      </c>
      <c r="AF175" s="172" t="str">
        <f t="shared" si="103"/>
        <v/>
      </c>
      <c r="AG175" s="173" t="str">
        <f t="shared" si="96"/>
        <v/>
      </c>
      <c r="AH175" s="24" t="str">
        <f>IF(F175="","",RANK(AG175,$AG$172:$AG$183)+COUNTIF(AG175:$AG$183,AG175)-1)</f>
        <v/>
      </c>
      <c r="AI175" s="2" t="str">
        <f t="shared" si="97"/>
        <v/>
      </c>
    </row>
    <row r="176" spans="4:35" ht="20.100000000000001" customHeight="1" x14ac:dyDescent="0.35">
      <c r="D176" s="35"/>
      <c r="E176" s="38"/>
      <c r="F176" s="141" t="str">
        <f>$F$58</f>
        <v/>
      </c>
      <c r="G176" s="22">
        <f>$G$75</f>
        <v>0</v>
      </c>
      <c r="H176" s="20">
        <f>$H$75</f>
        <v>0</v>
      </c>
      <c r="I176" s="20">
        <f>$I$75</f>
        <v>0</v>
      </c>
      <c r="J176" s="20">
        <f>$J$75</f>
        <v>0</v>
      </c>
      <c r="K176" s="20">
        <f>$K$75</f>
        <v>0</v>
      </c>
      <c r="L176" s="21">
        <f>$L$75</f>
        <v>0</v>
      </c>
      <c r="M176" s="345" t="str">
        <f>$M$75</f>
        <v/>
      </c>
      <c r="N176" s="342" t="str">
        <f>$N$75</f>
        <v/>
      </c>
      <c r="O176" s="21" t="str">
        <f>$O$75</f>
        <v/>
      </c>
      <c r="P176" s="350" t="str">
        <f>$P$75</f>
        <v/>
      </c>
      <c r="Q176" s="395"/>
      <c r="R176" s="9"/>
      <c r="S176" s="28">
        <f>IFERROR(HLOOKUP($S$171,$G$171:$P$183,6,FALSE),"")</f>
        <v>0</v>
      </c>
      <c r="T176" s="26">
        <f>IFERROR(HLOOKUP($T$171,$G$171:$P$183,6,FALSE),"")</f>
        <v>0</v>
      </c>
      <c r="U176" s="170" t="str">
        <f>IFERROR(HLOOKUP($U$171,$G$171:$P$183,6,FALSE),"")</f>
        <v/>
      </c>
      <c r="V176" s="27" t="str">
        <f>IFERROR(HLOOKUP($V$171,$G$171:$P$183,6,FALSE),"")</f>
        <v/>
      </c>
      <c r="W176" s="40" t="str">
        <f t="shared" si="98"/>
        <v/>
      </c>
      <c r="X176" s="24" t="str">
        <f>IF(F176="","",RANK(W176,$W$172:$W$183)+COUNTIF(W176:$W$183,W176)-1)</f>
        <v/>
      </c>
      <c r="Y176" s="2" t="str">
        <f t="shared" si="99"/>
        <v/>
      </c>
      <c r="Z176" s="9"/>
      <c r="AA176" s="9"/>
      <c r="AB176" s="9"/>
      <c r="AC176" s="42">
        <f t="shared" si="100"/>
        <v>0</v>
      </c>
      <c r="AD176" s="171">
        <f t="shared" si="101"/>
        <v>0</v>
      </c>
      <c r="AE176" s="171" t="str">
        <f t="shared" si="102"/>
        <v/>
      </c>
      <c r="AF176" s="172" t="str">
        <f t="shared" si="103"/>
        <v/>
      </c>
      <c r="AG176" s="173" t="str">
        <f t="shared" si="96"/>
        <v/>
      </c>
      <c r="AH176" s="24" t="str">
        <f>IF(F176="","",RANK(AG176,$AG$172:$AG$183)+COUNTIF(AG176:$AG$183,AG176)-1)</f>
        <v/>
      </c>
      <c r="AI176" s="2" t="str">
        <f t="shared" si="97"/>
        <v/>
      </c>
    </row>
    <row r="177" spans="4:35" ht="20.100000000000001" customHeight="1" x14ac:dyDescent="0.35">
      <c r="D177" s="35"/>
      <c r="E177" s="38"/>
      <c r="F177" s="141" t="str">
        <f>$F$59</f>
        <v/>
      </c>
      <c r="G177" s="22">
        <f>$G$76</f>
        <v>0</v>
      </c>
      <c r="H177" s="20">
        <f>$H$76</f>
        <v>0</v>
      </c>
      <c r="I177" s="20">
        <f>$I$76</f>
        <v>0</v>
      </c>
      <c r="J177" s="20">
        <f>$J$76</f>
        <v>0</v>
      </c>
      <c r="K177" s="20">
        <f>$K$76</f>
        <v>0</v>
      </c>
      <c r="L177" s="21">
        <f>$L$76</f>
        <v>0</v>
      </c>
      <c r="M177" s="345" t="str">
        <f>$M$76</f>
        <v/>
      </c>
      <c r="N177" s="342" t="str">
        <f>$N$76</f>
        <v/>
      </c>
      <c r="O177" s="21" t="str">
        <f>$O$76</f>
        <v/>
      </c>
      <c r="P177" s="350" t="str">
        <f>$P$76</f>
        <v/>
      </c>
      <c r="Q177" s="395"/>
      <c r="R177" s="9"/>
      <c r="S177" s="28">
        <f>IFERROR(HLOOKUP($S$171,$G$171:$P$183,7,FALSE),"")</f>
        <v>0</v>
      </c>
      <c r="T177" s="26">
        <f>IFERROR(HLOOKUP($T$171,$G$171:$P$183,7,FALSE),"")</f>
        <v>0</v>
      </c>
      <c r="U177" s="170" t="str">
        <f>IFERROR(HLOOKUP($U$171,$G$171:$P$183,7,FALSE),"")</f>
        <v/>
      </c>
      <c r="V177" s="27" t="str">
        <f>IFERROR(HLOOKUP($V$171,$G$171:$P$183,7,FALSE),"")</f>
        <v/>
      </c>
      <c r="W177" s="40" t="str">
        <f t="shared" si="98"/>
        <v/>
      </c>
      <c r="X177" s="24" t="str">
        <f>IF(F177="","",RANK(W177,$W$172:$W$183)+COUNTIF(W177:$W$183,W177)-1)</f>
        <v/>
      </c>
      <c r="Y177" s="2" t="str">
        <f t="shared" si="99"/>
        <v/>
      </c>
      <c r="Z177" s="9"/>
      <c r="AA177" s="9"/>
      <c r="AB177" s="9"/>
      <c r="AC177" s="42">
        <f t="shared" si="100"/>
        <v>0</v>
      </c>
      <c r="AD177" s="171">
        <f t="shared" si="101"/>
        <v>0</v>
      </c>
      <c r="AE177" s="171" t="str">
        <f t="shared" si="102"/>
        <v/>
      </c>
      <c r="AF177" s="172" t="str">
        <f t="shared" si="103"/>
        <v/>
      </c>
      <c r="AG177" s="173" t="str">
        <f t="shared" si="96"/>
        <v/>
      </c>
      <c r="AH177" s="24" t="str">
        <f>IF(F177="","",RANK(AG177,$AG$172:$AG$183)+COUNTIF(AG177:$AG$183,AG177)-1)</f>
        <v/>
      </c>
      <c r="AI177" s="2" t="str">
        <f t="shared" si="97"/>
        <v/>
      </c>
    </row>
    <row r="178" spans="4:35" ht="20.100000000000001" customHeight="1" x14ac:dyDescent="0.35">
      <c r="D178" s="35"/>
      <c r="E178" s="38"/>
      <c r="F178" s="141" t="str">
        <f>$F$60</f>
        <v/>
      </c>
      <c r="G178" s="22">
        <f>$G$77</f>
        <v>0</v>
      </c>
      <c r="H178" s="20">
        <f>$H$77</f>
        <v>0</v>
      </c>
      <c r="I178" s="20">
        <f>$I$77</f>
        <v>0</v>
      </c>
      <c r="J178" s="20">
        <f>$J$77</f>
        <v>0</v>
      </c>
      <c r="K178" s="20">
        <f>$K$77</f>
        <v>0</v>
      </c>
      <c r="L178" s="21">
        <f>$L$77</f>
        <v>0</v>
      </c>
      <c r="M178" s="345" t="str">
        <f>$M$77</f>
        <v/>
      </c>
      <c r="N178" s="342" t="str">
        <f>$N$77</f>
        <v/>
      </c>
      <c r="O178" s="21" t="str">
        <f>$O$77</f>
        <v/>
      </c>
      <c r="P178" s="350" t="str">
        <f>$P$77</f>
        <v/>
      </c>
      <c r="Q178" s="395"/>
      <c r="R178" s="9"/>
      <c r="S178" s="28">
        <f>IFERROR(HLOOKUP($S$171,$G$171:$P$183,8,FALSE),"")</f>
        <v>0</v>
      </c>
      <c r="T178" s="26">
        <f>IFERROR(HLOOKUP($T$171,$G$171:$P$183,8,FALSE),"")</f>
        <v>0</v>
      </c>
      <c r="U178" s="170" t="str">
        <f>IFERROR(HLOOKUP($U$171,$G$171:$P$183,8,FALSE),"")</f>
        <v/>
      </c>
      <c r="V178" s="27" t="str">
        <f>IFERROR(HLOOKUP($V$171,$G$171:$P$183,8,FALSE),"")</f>
        <v/>
      </c>
      <c r="W178" s="40" t="str">
        <f t="shared" si="98"/>
        <v/>
      </c>
      <c r="X178" s="24" t="str">
        <f>IF(F178="","",RANK(W178,$W$172:$W$183)+COUNTIF(W178:$W$183,W178)-1)</f>
        <v/>
      </c>
      <c r="Y178" s="2" t="str">
        <f t="shared" si="99"/>
        <v/>
      </c>
      <c r="Z178" s="9"/>
      <c r="AA178" s="9"/>
      <c r="AB178" s="9"/>
      <c r="AC178" s="42">
        <f t="shared" si="100"/>
        <v>0</v>
      </c>
      <c r="AD178" s="171">
        <f t="shared" si="101"/>
        <v>0</v>
      </c>
      <c r="AE178" s="171" t="str">
        <f t="shared" si="102"/>
        <v/>
      </c>
      <c r="AF178" s="172" t="str">
        <f t="shared" si="103"/>
        <v/>
      </c>
      <c r="AG178" s="173" t="str">
        <f t="shared" si="96"/>
        <v/>
      </c>
      <c r="AH178" s="24" t="str">
        <f>IF(F178="","",RANK(AG178,$AG$172:$AG$183)+COUNTIF(AG178:$AG$183,AG178)-1)</f>
        <v/>
      </c>
      <c r="AI178" s="2" t="str">
        <f t="shared" si="97"/>
        <v/>
      </c>
    </row>
    <row r="179" spans="4:35" ht="20.100000000000001" customHeight="1" x14ac:dyDescent="0.35">
      <c r="D179" s="35"/>
      <c r="E179" s="38"/>
      <c r="F179" s="141" t="str">
        <f>$F$61</f>
        <v/>
      </c>
      <c r="G179" s="22">
        <f>$G$78</f>
        <v>0</v>
      </c>
      <c r="H179" s="20">
        <f>$H$78</f>
        <v>0</v>
      </c>
      <c r="I179" s="20">
        <f>$I$78</f>
        <v>0</v>
      </c>
      <c r="J179" s="20">
        <f>$J$78</f>
        <v>0</v>
      </c>
      <c r="K179" s="20">
        <f>$K$78</f>
        <v>0</v>
      </c>
      <c r="L179" s="21">
        <f>$L$78</f>
        <v>0</v>
      </c>
      <c r="M179" s="345" t="str">
        <f>$M$78</f>
        <v/>
      </c>
      <c r="N179" s="342" t="str">
        <f>$N$78</f>
        <v/>
      </c>
      <c r="O179" s="21" t="str">
        <f>$O$78</f>
        <v/>
      </c>
      <c r="P179" s="350" t="str">
        <f>$P$78</f>
        <v/>
      </c>
      <c r="Q179" s="395"/>
      <c r="R179" s="9"/>
      <c r="S179" s="28">
        <f>IFERROR(HLOOKUP($S$171,$G$171:$P$183,9,FALSE),"")</f>
        <v>0</v>
      </c>
      <c r="T179" s="26">
        <f>IFERROR(HLOOKUP($T$171,$G$171:$P$183,9,FALSE),"")</f>
        <v>0</v>
      </c>
      <c r="U179" s="170" t="str">
        <f>IFERROR(HLOOKUP($U$171,$G$171:$P$183,9,FALSE),"")</f>
        <v/>
      </c>
      <c r="V179" s="27" t="str">
        <f>IFERROR(HLOOKUP($V$171,$G$171:$P$183,9,FALSE),"")</f>
        <v/>
      </c>
      <c r="W179" s="40" t="str">
        <f t="shared" si="98"/>
        <v/>
      </c>
      <c r="X179" s="24" t="str">
        <f>IF(F179="","",RANK(W179,$W$172:$W$183)+COUNTIF(W179:$W$183,W179)-1)</f>
        <v/>
      </c>
      <c r="Y179" s="2" t="str">
        <f t="shared" si="99"/>
        <v/>
      </c>
      <c r="Z179" s="9"/>
      <c r="AA179" s="9"/>
      <c r="AB179" s="9"/>
      <c r="AC179" s="42">
        <f t="shared" si="100"/>
        <v>0</v>
      </c>
      <c r="AD179" s="171">
        <f t="shared" si="101"/>
        <v>0</v>
      </c>
      <c r="AE179" s="171" t="str">
        <f t="shared" si="102"/>
        <v/>
      </c>
      <c r="AF179" s="172" t="str">
        <f t="shared" si="103"/>
        <v/>
      </c>
      <c r="AG179" s="173" t="str">
        <f t="shared" si="96"/>
        <v/>
      </c>
      <c r="AH179" s="24" t="str">
        <f>IF(F179="","",RANK(AG179,$AG$172:$AG$183)+COUNTIF(AG179:$AG$183,AG179)-1)</f>
        <v/>
      </c>
      <c r="AI179" s="2" t="str">
        <f t="shared" si="97"/>
        <v/>
      </c>
    </row>
    <row r="180" spans="4:35" ht="20.100000000000001" customHeight="1" x14ac:dyDescent="0.35">
      <c r="D180" s="35"/>
      <c r="E180" s="38"/>
      <c r="F180" s="141" t="str">
        <f>$F$62</f>
        <v/>
      </c>
      <c r="G180" s="22">
        <f>$G$79</f>
        <v>0</v>
      </c>
      <c r="H180" s="20">
        <f>$H$79</f>
        <v>0</v>
      </c>
      <c r="I180" s="20">
        <f>$I$79</f>
        <v>0</v>
      </c>
      <c r="J180" s="20">
        <f>$J$79</f>
        <v>0</v>
      </c>
      <c r="K180" s="20">
        <f>$K$79</f>
        <v>0</v>
      </c>
      <c r="L180" s="21">
        <f>$L$79</f>
        <v>0</v>
      </c>
      <c r="M180" s="345" t="str">
        <f>$M$79</f>
        <v/>
      </c>
      <c r="N180" s="342" t="str">
        <f>$N$79</f>
        <v/>
      </c>
      <c r="O180" s="21" t="str">
        <f>$O$79</f>
        <v/>
      </c>
      <c r="P180" s="350" t="str">
        <f>$P$79</f>
        <v/>
      </c>
      <c r="Q180" s="395"/>
      <c r="R180" s="9"/>
      <c r="S180" s="28">
        <f>IFERROR(HLOOKUP($S$171,$G$171:$P$183,10,FALSE),"")</f>
        <v>0</v>
      </c>
      <c r="T180" s="26">
        <f>IFERROR(HLOOKUP($T$171,$G$171:$P$183,10,FALSE),"")</f>
        <v>0</v>
      </c>
      <c r="U180" s="170" t="str">
        <f>IFERROR(HLOOKUP($U$171,$G$171:$P$183,10,FALSE),"")</f>
        <v/>
      </c>
      <c r="V180" s="27" t="str">
        <f>IFERROR(HLOOKUP($V$171,$G$171:$P$183,10,FALSE),"")</f>
        <v/>
      </c>
      <c r="W180" s="40" t="str">
        <f t="shared" si="98"/>
        <v/>
      </c>
      <c r="X180" s="24" t="str">
        <f>IF(F180="","",RANK(W180,$W$172:$W$183)+COUNTIF(W180:$W$183,W180)-1)</f>
        <v/>
      </c>
      <c r="Y180" s="2" t="str">
        <f t="shared" si="99"/>
        <v/>
      </c>
      <c r="Z180" s="9"/>
      <c r="AA180" s="9"/>
      <c r="AB180" s="9"/>
      <c r="AC180" s="42">
        <f t="shared" si="100"/>
        <v>0</v>
      </c>
      <c r="AD180" s="171">
        <f t="shared" si="101"/>
        <v>0</v>
      </c>
      <c r="AE180" s="171" t="str">
        <f t="shared" si="102"/>
        <v/>
      </c>
      <c r="AF180" s="172" t="str">
        <f t="shared" si="103"/>
        <v/>
      </c>
      <c r="AG180" s="173" t="str">
        <f t="shared" si="96"/>
        <v/>
      </c>
      <c r="AH180" s="24" t="str">
        <f>IF(F180="","",RANK(AG180,$AG$172:$AG$183)+COUNTIF(AG180:$AG$183,AG180)-1)</f>
        <v/>
      </c>
      <c r="AI180" s="2" t="str">
        <f t="shared" si="97"/>
        <v/>
      </c>
    </row>
    <row r="181" spans="4:35" ht="20.100000000000001" customHeight="1" x14ac:dyDescent="0.35">
      <c r="D181" s="35"/>
      <c r="E181" s="38"/>
      <c r="F181" s="141" t="str">
        <f>$F$63</f>
        <v/>
      </c>
      <c r="G181" s="22">
        <f>$G$80</f>
        <v>0</v>
      </c>
      <c r="H181" s="20">
        <f>$H$80</f>
        <v>0</v>
      </c>
      <c r="I181" s="20">
        <f>$I$80</f>
        <v>0</v>
      </c>
      <c r="J181" s="20">
        <f>$J$80</f>
        <v>0</v>
      </c>
      <c r="K181" s="20">
        <f>$K$80</f>
        <v>0</v>
      </c>
      <c r="L181" s="21">
        <f>$L$80</f>
        <v>0</v>
      </c>
      <c r="M181" s="345" t="str">
        <f>$M$80</f>
        <v/>
      </c>
      <c r="N181" s="342" t="str">
        <f>$N$80</f>
        <v/>
      </c>
      <c r="O181" s="21" t="str">
        <f>$O$80</f>
        <v/>
      </c>
      <c r="P181" s="23" t="str">
        <f>$P$80</f>
        <v/>
      </c>
      <c r="Q181" s="395"/>
      <c r="R181" s="9"/>
      <c r="S181" s="28">
        <f>IFERROR(HLOOKUP($S$171,$G$171:$P$183,11,FALSE),"")</f>
        <v>0</v>
      </c>
      <c r="T181" s="26">
        <f>IFERROR(HLOOKUP($T$171,$G$171:$P$183,11,FALSE),"")</f>
        <v>0</v>
      </c>
      <c r="U181" s="170" t="str">
        <f>IFERROR(HLOOKUP($U$171,$G$171:$P$183,11,FALSE),"")</f>
        <v/>
      </c>
      <c r="V181" s="27" t="str">
        <f>IFERROR(HLOOKUP($V$171,$G$171:$P$183,11,FALSE),"")</f>
        <v/>
      </c>
      <c r="W181" s="40" t="str">
        <f t="shared" si="98"/>
        <v/>
      </c>
      <c r="X181" s="24" t="str">
        <f>IF(F181="","",RANK(W181,$W$172:$W$183)+COUNTIF(W181:$W$183,W181)-1)</f>
        <v/>
      </c>
      <c r="Y181" s="2" t="str">
        <f t="shared" si="99"/>
        <v/>
      </c>
      <c r="Z181" s="9"/>
      <c r="AA181" s="9"/>
      <c r="AB181" s="9"/>
      <c r="AC181" s="42">
        <f t="shared" si="100"/>
        <v>0</v>
      </c>
      <c r="AD181" s="171">
        <f t="shared" si="101"/>
        <v>0</v>
      </c>
      <c r="AE181" s="171" t="str">
        <f t="shared" si="102"/>
        <v/>
      </c>
      <c r="AF181" s="172" t="str">
        <f t="shared" si="103"/>
        <v/>
      </c>
      <c r="AG181" s="173" t="str">
        <f t="shared" si="96"/>
        <v/>
      </c>
      <c r="AH181" s="24" t="str">
        <f>IF(F181="","",RANK(AG181,$AG$172:$AG$183)+COUNTIF(AG181:$AG$183,AG181)-1)</f>
        <v/>
      </c>
      <c r="AI181" s="2" t="str">
        <f t="shared" si="97"/>
        <v/>
      </c>
    </row>
    <row r="182" spans="4:35" ht="20.100000000000001" customHeight="1" x14ac:dyDescent="0.35">
      <c r="D182" s="35"/>
      <c r="E182" s="38"/>
      <c r="F182" s="141" t="str">
        <f>$F$64</f>
        <v/>
      </c>
      <c r="G182" s="22">
        <f>$G$81</f>
        <v>0</v>
      </c>
      <c r="H182" s="20">
        <f>$H$81</f>
        <v>0</v>
      </c>
      <c r="I182" s="20">
        <f>$I$81</f>
        <v>0</v>
      </c>
      <c r="J182" s="20">
        <f>$J$81</f>
        <v>0</v>
      </c>
      <c r="K182" s="20">
        <f>$K$81</f>
        <v>0</v>
      </c>
      <c r="L182" s="21">
        <f>$L$81</f>
        <v>0</v>
      </c>
      <c r="M182" s="345" t="str">
        <f>$M$81</f>
        <v/>
      </c>
      <c r="N182" s="342" t="str">
        <f>$N$81</f>
        <v/>
      </c>
      <c r="O182" s="21" t="str">
        <f>$O$81</f>
        <v/>
      </c>
      <c r="P182" s="350" t="str">
        <f>$P$81</f>
        <v/>
      </c>
      <c r="Q182" s="395"/>
      <c r="R182" s="9"/>
      <c r="S182" s="28">
        <f>IFERROR(HLOOKUP($S$171,$G$171:$P$183,12,FALSE),"")</f>
        <v>0</v>
      </c>
      <c r="T182" s="26">
        <f>IFERROR(HLOOKUP($T$171,$G$171:$P$183,12,FALSE),"")</f>
        <v>0</v>
      </c>
      <c r="U182" s="170" t="str">
        <f>IFERROR(HLOOKUP($U$171,$G$171:$P$183,12,FALSE),"")</f>
        <v/>
      </c>
      <c r="V182" s="27" t="str">
        <f>IFERROR(HLOOKUP($V$171,$G$171:$P$183,12,FALSE),"")</f>
        <v/>
      </c>
      <c r="W182" s="40" t="str">
        <f t="shared" si="98"/>
        <v/>
      </c>
      <c r="X182" s="24" t="str">
        <f>IF(F182="","",RANK(W182,$W$172:$W$183)+COUNTIF(W182:$W$183,W182)-1)</f>
        <v/>
      </c>
      <c r="Y182" s="2" t="str">
        <f t="shared" si="99"/>
        <v/>
      </c>
      <c r="Z182" s="9"/>
      <c r="AA182" s="9"/>
      <c r="AB182" s="9"/>
      <c r="AC182" s="42">
        <f t="shared" si="100"/>
        <v>0</v>
      </c>
      <c r="AD182" s="171">
        <f t="shared" si="101"/>
        <v>0</v>
      </c>
      <c r="AE182" s="171" t="str">
        <f t="shared" si="102"/>
        <v/>
      </c>
      <c r="AF182" s="172" t="str">
        <f t="shared" si="103"/>
        <v/>
      </c>
      <c r="AG182" s="173" t="str">
        <f t="shared" si="96"/>
        <v/>
      </c>
      <c r="AH182" s="24" t="str">
        <f>IF(F182="","",RANK(AG182,$AG$172:$AG$183)+COUNTIF(AG182:$AG$183,AG182)-1)</f>
        <v/>
      </c>
      <c r="AI182" s="2" t="str">
        <f t="shared" si="97"/>
        <v/>
      </c>
    </row>
    <row r="183" spans="4:35" ht="20.100000000000001" customHeight="1" thickBot="1" x14ac:dyDescent="0.4">
      <c r="D183" s="35"/>
      <c r="E183" s="38"/>
      <c r="F183" s="142" t="str">
        <f>$F$65</f>
        <v/>
      </c>
      <c r="G183" s="143">
        <f>$G$82</f>
        <v>0</v>
      </c>
      <c r="H183" s="144">
        <f>$H$82</f>
        <v>0</v>
      </c>
      <c r="I183" s="144">
        <f>$I$82</f>
        <v>0</v>
      </c>
      <c r="J183" s="144">
        <f>$J$82</f>
        <v>0</v>
      </c>
      <c r="K183" s="144">
        <f>$K$82</f>
        <v>0</v>
      </c>
      <c r="L183" s="145">
        <f>$L$82</f>
        <v>0</v>
      </c>
      <c r="M183" s="346" t="str">
        <f>$M$82</f>
        <v/>
      </c>
      <c r="N183" s="343" t="str">
        <f>$N$82</f>
        <v/>
      </c>
      <c r="O183" s="145" t="str">
        <f>$O$82</f>
        <v/>
      </c>
      <c r="P183" s="351" t="str">
        <f>$P$82</f>
        <v/>
      </c>
      <c r="Q183" s="395"/>
      <c r="R183" s="9"/>
      <c r="S183" s="178">
        <f>IFERROR(HLOOKUP($S$171,$G$171:$P$183,13,FALSE),"")</f>
        <v>0</v>
      </c>
      <c r="T183" s="175">
        <f>IFERROR(HLOOKUP($T$171,$G$171:$P$183,13,FALSE),"")</f>
        <v>0</v>
      </c>
      <c r="U183" s="179" t="str">
        <f>IFERROR(HLOOKUP($U$171,$G$171:$P$183,13,FALSE),"")</f>
        <v/>
      </c>
      <c r="V183" s="176" t="str">
        <f>IFERROR(HLOOKUP($V$171,$G$171:$P$183,13,FALSE),"")</f>
        <v/>
      </c>
      <c r="W183" s="180" t="str">
        <f t="shared" si="98"/>
        <v/>
      </c>
      <c r="X183" s="177" t="str">
        <f>IF(F183="","",RANK(W183,$W$172:$W$183)+COUNTIF(W183:$W$183,W183)-1)</f>
        <v/>
      </c>
      <c r="Y183" s="2" t="str">
        <f t="shared" si="99"/>
        <v/>
      </c>
      <c r="Z183" s="9"/>
      <c r="AA183" s="9"/>
      <c r="AB183" s="9"/>
      <c r="AC183" s="181">
        <f t="shared" si="100"/>
        <v>0</v>
      </c>
      <c r="AD183" s="182">
        <f t="shared" si="101"/>
        <v>0</v>
      </c>
      <c r="AE183" s="182" t="str">
        <f t="shared" si="102"/>
        <v/>
      </c>
      <c r="AF183" s="183" t="str">
        <f t="shared" si="103"/>
        <v/>
      </c>
      <c r="AG183" s="184" t="str">
        <f t="shared" si="96"/>
        <v/>
      </c>
      <c r="AH183" s="177" t="str">
        <f>IF(F183="","",RANK(AG183,$AG$172:$AG$183)+COUNTIF(AG183:$AG$183,AG183)-1)</f>
        <v/>
      </c>
      <c r="AI183" s="2" t="str">
        <f t="shared" si="97"/>
        <v/>
      </c>
    </row>
    <row r="184" spans="4:35" ht="20.100000000000001" customHeight="1" thickTop="1" x14ac:dyDescent="0.35">
      <c r="D184" s="35"/>
      <c r="E184" s="35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16"/>
    </row>
    <row r="185" spans="4:35" ht="20.100000000000001" customHeight="1" x14ac:dyDescent="0.35">
      <c r="D185" s="35"/>
      <c r="E185" s="35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16"/>
    </row>
    <row r="186" spans="4:35" ht="20.100000000000001" customHeight="1" thickBot="1" x14ac:dyDescent="0.4">
      <c r="D186" s="35"/>
      <c r="E186" s="35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16"/>
    </row>
    <row r="187" spans="4:35" ht="20.100000000000001" customHeight="1" thickTop="1" thickBot="1" x14ac:dyDescent="0.4">
      <c r="D187" s="35"/>
      <c r="E187" s="35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186" t="str">
        <f>S188</f>
        <v>四死</v>
      </c>
      <c r="AD187" s="187" t="str">
        <f>T188</f>
        <v>出率</v>
      </c>
      <c r="AE187" s="187" t="str">
        <f>U188</f>
        <v/>
      </c>
      <c r="AF187" s="188" t="str">
        <f>V188</f>
        <v/>
      </c>
      <c r="AG187" s="189" t="s">
        <v>49</v>
      </c>
      <c r="AH187" s="190" t="s">
        <v>50</v>
      </c>
    </row>
    <row r="188" spans="4:35" ht="20.100000000000001" customHeight="1" thickTop="1" thickBot="1" x14ac:dyDescent="0.4">
      <c r="D188" s="35"/>
      <c r="E188" s="35"/>
      <c r="F188" s="135" t="s">
        <v>26</v>
      </c>
      <c r="G188" s="51" t="s">
        <v>1</v>
      </c>
      <c r="H188" s="51" t="s">
        <v>42</v>
      </c>
      <c r="I188" s="52" t="s">
        <v>43</v>
      </c>
      <c r="J188" s="52" t="s">
        <v>4</v>
      </c>
      <c r="K188" s="52" t="s">
        <v>13</v>
      </c>
      <c r="L188" s="147" t="s">
        <v>44</v>
      </c>
      <c r="M188" s="313" t="s">
        <v>93</v>
      </c>
      <c r="N188" s="109" t="s">
        <v>47</v>
      </c>
      <c r="O188" s="49" t="s">
        <v>48</v>
      </c>
      <c r="P188" s="53" t="s">
        <v>46</v>
      </c>
      <c r="Q188" s="394"/>
      <c r="R188" s="9"/>
      <c r="S188" s="150" t="str">
        <f>IF(入力!I11="","",入力!I11)</f>
        <v>四死</v>
      </c>
      <c r="T188" s="191" t="str">
        <f>IF(入力!J11="","",入力!J11)</f>
        <v>出率</v>
      </c>
      <c r="U188" s="191" t="str">
        <f>IF(入力!K11="","",入力!K11)</f>
        <v/>
      </c>
      <c r="V188" s="151" t="str">
        <f>IF(入力!L11="","",入力!L11)</f>
        <v/>
      </c>
      <c r="W188" s="50" t="s">
        <v>49</v>
      </c>
      <c r="X188" s="53" t="s">
        <v>50</v>
      </c>
      <c r="Y188" s="9"/>
      <c r="Z188" s="9"/>
      <c r="AA188" s="9"/>
      <c r="AB188" s="9"/>
      <c r="AC188" s="152">
        <f>通年成績ラインアップ!$P$22</f>
        <v>1.8</v>
      </c>
      <c r="AD188" s="153">
        <f>通年成績ラインアップ!$Q$22</f>
        <v>1.6</v>
      </c>
      <c r="AE188" s="153">
        <f>通年成績ラインアップ!$R$22</f>
        <v>1.4</v>
      </c>
      <c r="AF188" s="154">
        <f>通年成績ラインアップ!$S$22</f>
        <v>1.2</v>
      </c>
      <c r="AG188" s="155"/>
      <c r="AH188" s="156"/>
    </row>
    <row r="189" spans="4:35" ht="20.100000000000001" customHeight="1" x14ac:dyDescent="0.35">
      <c r="D189" s="35"/>
      <c r="E189" s="38"/>
      <c r="F189" s="137" t="str">
        <f>$F$54</f>
        <v/>
      </c>
      <c r="G189" s="138">
        <f>$G$71</f>
        <v>0</v>
      </c>
      <c r="H189" s="139">
        <f>$H$71</f>
        <v>0</v>
      </c>
      <c r="I189" s="139">
        <f>$I$71</f>
        <v>0</v>
      </c>
      <c r="J189" s="139">
        <f>$J$71</f>
        <v>0</v>
      </c>
      <c r="K189" s="139">
        <f>$K$71</f>
        <v>0</v>
      </c>
      <c r="L189" s="140">
        <f>$L$71</f>
        <v>0</v>
      </c>
      <c r="M189" s="344" t="str">
        <f>$M$71</f>
        <v/>
      </c>
      <c r="N189" s="341" t="str">
        <f>$N$71</f>
        <v/>
      </c>
      <c r="O189" s="140" t="str">
        <f>$O$71</f>
        <v/>
      </c>
      <c r="P189" s="349" t="str">
        <f>$P$71</f>
        <v/>
      </c>
      <c r="Q189" s="395"/>
      <c r="R189" s="9"/>
      <c r="S189" s="160">
        <f>IFERROR(HLOOKUP($S$188,$G$188:$P$200,2,FALSE),"")</f>
        <v>0</v>
      </c>
      <c r="T189" s="161">
        <f>IFERROR(HLOOKUP($T$188,$G$188:$P$200,2,FALSE),"")</f>
        <v>0</v>
      </c>
      <c r="U189" s="162" t="str">
        <f>IFERROR(HLOOKUP($U$188,$G$188:$P$200,2,FALSE),"")</f>
        <v/>
      </c>
      <c r="V189" s="163" t="str">
        <f>IFERROR(HLOOKUP($V$188,$G$188:$P$200,2,FALSE),"")</f>
        <v/>
      </c>
      <c r="W189" s="164" t="str">
        <f>IF(F189="","",SUM(S189:V189))</f>
        <v/>
      </c>
      <c r="X189" s="165" t="str">
        <f>IF(F189="","",RANK(W189,$W$189:$W$200)+COUNTIF(W189:$W$200,W189)-1)</f>
        <v/>
      </c>
      <c r="Y189" s="2" t="str">
        <f>F189</f>
        <v/>
      </c>
      <c r="Z189" s="9"/>
      <c r="AA189" s="9"/>
      <c r="AB189" s="9"/>
      <c r="AC189" s="166">
        <f>IFERROR(S189*$AC$188,"")</f>
        <v>0</v>
      </c>
      <c r="AD189" s="167">
        <f>IFERROR(T189*$AD$188,"")</f>
        <v>0</v>
      </c>
      <c r="AE189" s="167" t="str">
        <f>IFERROR(U189*$AE$188,"")</f>
        <v/>
      </c>
      <c r="AF189" s="168" t="str">
        <f>IFERROR(V189*$AF$188,"")</f>
        <v/>
      </c>
      <c r="AG189" s="169" t="str">
        <f t="shared" ref="AG189:AG200" si="104">IF(F189="","",SUM(AC189:AF189))</f>
        <v/>
      </c>
      <c r="AH189" s="165" t="str">
        <f>IF(F189="","",RANK(AG189,$AG$189:$AG$200)+COUNTIF(AG189:$AG$200,AG189)-1)</f>
        <v/>
      </c>
      <c r="AI189" s="2" t="str">
        <f t="shared" ref="AI189:AI200" si="105">F189</f>
        <v/>
      </c>
    </row>
    <row r="190" spans="4:35" ht="20.100000000000001" customHeight="1" x14ac:dyDescent="0.35">
      <c r="D190" s="35"/>
      <c r="E190" s="38"/>
      <c r="F190" s="141" t="str">
        <f>$F$55</f>
        <v/>
      </c>
      <c r="G190" s="22">
        <f>$G$72</f>
        <v>0</v>
      </c>
      <c r="H190" s="20">
        <f>$H$72</f>
        <v>0</v>
      </c>
      <c r="I190" s="20">
        <f>$I$72</f>
        <v>0</v>
      </c>
      <c r="J190" s="20">
        <f>$J$72</f>
        <v>0</v>
      </c>
      <c r="K190" s="20">
        <f>$K$72</f>
        <v>0</v>
      </c>
      <c r="L190" s="21">
        <f>$L$72</f>
        <v>0</v>
      </c>
      <c r="M190" s="345" t="str">
        <f>$M$72</f>
        <v/>
      </c>
      <c r="N190" s="342" t="str">
        <f>$N$72</f>
        <v/>
      </c>
      <c r="O190" s="21" t="str">
        <f>$O$72</f>
        <v/>
      </c>
      <c r="P190" s="350" t="str">
        <f>$P$72</f>
        <v/>
      </c>
      <c r="Q190" s="395"/>
      <c r="R190" s="9"/>
      <c r="S190" s="28">
        <f>IFERROR(HLOOKUP($S$188,$G$188:$P$200,3,FALSE),"")</f>
        <v>0</v>
      </c>
      <c r="T190" s="26">
        <f>IFERROR(HLOOKUP($T$188,$G$188:$P$200,3,FALSE),"")</f>
        <v>0</v>
      </c>
      <c r="U190" s="170" t="str">
        <f>IFERROR(HLOOKUP($U$188,$G$188:$P$200,3,FALSE),"")</f>
        <v/>
      </c>
      <c r="V190" s="27" t="str">
        <f>IFERROR(HLOOKUP($V$188,$G$188:$P$200,3,FALSE),"")</f>
        <v/>
      </c>
      <c r="W190" s="40" t="str">
        <f t="shared" ref="W190:W200" si="106">IF(F190="","",SUM(S190:V190))</f>
        <v/>
      </c>
      <c r="X190" s="24" t="str">
        <f>IF(F190="","",RANK(W190,$W$189:$W$200)+COUNTIF(W190:$W$200,W190)-1)</f>
        <v/>
      </c>
      <c r="Y190" s="2" t="str">
        <f t="shared" ref="Y190:Y200" si="107">F190</f>
        <v/>
      </c>
      <c r="Z190" s="9"/>
      <c r="AA190" s="9"/>
      <c r="AB190" s="9"/>
      <c r="AC190" s="42">
        <f t="shared" ref="AC190:AC200" si="108">IFERROR(S190*$AC$188,"")</f>
        <v>0</v>
      </c>
      <c r="AD190" s="171">
        <f t="shared" ref="AD190:AD200" si="109">IFERROR(T190*$AD$188,"")</f>
        <v>0</v>
      </c>
      <c r="AE190" s="171" t="str">
        <f t="shared" ref="AE190:AE200" si="110">IFERROR(U190*$AE$188,"")</f>
        <v/>
      </c>
      <c r="AF190" s="172" t="str">
        <f t="shared" ref="AF190:AF200" si="111">IFERROR(V190*$AF$188,"")</f>
        <v/>
      </c>
      <c r="AG190" s="173" t="str">
        <f t="shared" si="104"/>
        <v/>
      </c>
      <c r="AH190" s="24" t="str">
        <f>IF(F190="","",RANK(AG190,$AG$189:$AG$200)+COUNTIF(AG190:$AG$200,AG190)-1)</f>
        <v/>
      </c>
      <c r="AI190" s="2" t="str">
        <f t="shared" si="105"/>
        <v/>
      </c>
    </row>
    <row r="191" spans="4:35" ht="20.100000000000001" customHeight="1" x14ac:dyDescent="0.35">
      <c r="D191" s="35"/>
      <c r="E191" s="38"/>
      <c r="F191" s="141" t="str">
        <f>$F$56</f>
        <v/>
      </c>
      <c r="G191" s="22">
        <f>$G$73</f>
        <v>0</v>
      </c>
      <c r="H191" s="20">
        <f>$H$73</f>
        <v>0</v>
      </c>
      <c r="I191" s="20">
        <f>$I$73</f>
        <v>0</v>
      </c>
      <c r="J191" s="20">
        <f>$J$73</f>
        <v>0</v>
      </c>
      <c r="K191" s="20">
        <f>$K$73</f>
        <v>0</v>
      </c>
      <c r="L191" s="21">
        <f>$L$73</f>
        <v>0</v>
      </c>
      <c r="M191" s="345" t="str">
        <f>$M$73</f>
        <v/>
      </c>
      <c r="N191" s="342" t="str">
        <f>$N$73</f>
        <v/>
      </c>
      <c r="O191" s="21" t="str">
        <f>$O$73</f>
        <v/>
      </c>
      <c r="P191" s="350" t="str">
        <f>$P$73</f>
        <v/>
      </c>
      <c r="Q191" s="395"/>
      <c r="R191" s="9"/>
      <c r="S191" s="28">
        <f>IFERROR(HLOOKUP($S$188,$G$188:$P$200,4,FALSE),"")</f>
        <v>0</v>
      </c>
      <c r="T191" s="26">
        <f>IFERROR(HLOOKUP($T$188,$G$188:$P$200,4,FALSE),"")</f>
        <v>0</v>
      </c>
      <c r="U191" s="170" t="str">
        <f>IFERROR(HLOOKUP($U$188,$G$188:$P$200,4,FALSE),"")</f>
        <v/>
      </c>
      <c r="V191" s="27" t="str">
        <f>IFERROR(HLOOKUP($V$188,$G$188:$P$200,4,FALSE),"")</f>
        <v/>
      </c>
      <c r="W191" s="40" t="str">
        <f t="shared" si="106"/>
        <v/>
      </c>
      <c r="X191" s="24" t="str">
        <f>IF(F191="","",RANK(W191,$W$189:$W$200)+COUNTIF(W191:$W$200,W191)-1)</f>
        <v/>
      </c>
      <c r="Y191" s="2" t="str">
        <f t="shared" si="107"/>
        <v/>
      </c>
      <c r="Z191" s="9"/>
      <c r="AA191" s="9"/>
      <c r="AB191" s="9"/>
      <c r="AC191" s="42">
        <f t="shared" si="108"/>
        <v>0</v>
      </c>
      <c r="AD191" s="171">
        <f t="shared" si="109"/>
        <v>0</v>
      </c>
      <c r="AE191" s="171" t="str">
        <f t="shared" si="110"/>
        <v/>
      </c>
      <c r="AF191" s="172" t="str">
        <f t="shared" si="111"/>
        <v/>
      </c>
      <c r="AG191" s="173" t="str">
        <f t="shared" si="104"/>
        <v/>
      </c>
      <c r="AH191" s="24" t="str">
        <f>IF(F191="","",RANK(AG191,$AG$189:$AG$200)+COUNTIF(AG191:$AG$200,AG191)-1)</f>
        <v/>
      </c>
      <c r="AI191" s="2" t="str">
        <f t="shared" si="105"/>
        <v/>
      </c>
    </row>
    <row r="192" spans="4:35" ht="20.100000000000001" customHeight="1" x14ac:dyDescent="0.35">
      <c r="D192" s="35"/>
      <c r="E192" s="38"/>
      <c r="F192" s="141" t="str">
        <f>$F$57</f>
        <v/>
      </c>
      <c r="G192" s="22">
        <f>$G$74</f>
        <v>0</v>
      </c>
      <c r="H192" s="20">
        <f>$H$74</f>
        <v>0</v>
      </c>
      <c r="I192" s="20">
        <f>$I$74</f>
        <v>0</v>
      </c>
      <c r="J192" s="20">
        <f>$J$74</f>
        <v>0</v>
      </c>
      <c r="K192" s="20">
        <f>$K$74</f>
        <v>0</v>
      </c>
      <c r="L192" s="21">
        <f>$L$74</f>
        <v>0</v>
      </c>
      <c r="M192" s="345" t="str">
        <f>$M$74</f>
        <v/>
      </c>
      <c r="N192" s="342" t="str">
        <f>$N$74</f>
        <v/>
      </c>
      <c r="O192" s="21" t="str">
        <f>$O$74</f>
        <v/>
      </c>
      <c r="P192" s="350" t="str">
        <f>$P$74</f>
        <v/>
      </c>
      <c r="Q192" s="395"/>
      <c r="R192" s="9"/>
      <c r="S192" s="28">
        <f>IFERROR(HLOOKUP($S$188,$G$188:$P$200,5,FALSE),"")</f>
        <v>0</v>
      </c>
      <c r="T192" s="26">
        <f>IFERROR(HLOOKUP($T$188,$G$188:$P$200,5,FALSE),"")</f>
        <v>0</v>
      </c>
      <c r="U192" s="170" t="str">
        <f>IFERROR(HLOOKUP($U$188,$G$188:$P$200,5,FALSE),"")</f>
        <v/>
      </c>
      <c r="V192" s="27" t="str">
        <f>IFERROR(HLOOKUP($V$188,$G$188:$P$200,5,FALSE),"")</f>
        <v/>
      </c>
      <c r="W192" s="40" t="str">
        <f t="shared" si="106"/>
        <v/>
      </c>
      <c r="X192" s="24" t="str">
        <f>IF(F192="","",RANK(W192,$W$189:$W$200)+COUNTIF(W192:$W$200,W192)-1)</f>
        <v/>
      </c>
      <c r="Y192" s="2" t="str">
        <f t="shared" si="107"/>
        <v/>
      </c>
      <c r="Z192" s="9"/>
      <c r="AA192" s="9"/>
      <c r="AB192" s="9"/>
      <c r="AC192" s="42">
        <f t="shared" si="108"/>
        <v>0</v>
      </c>
      <c r="AD192" s="171">
        <f t="shared" si="109"/>
        <v>0</v>
      </c>
      <c r="AE192" s="171" t="str">
        <f t="shared" si="110"/>
        <v/>
      </c>
      <c r="AF192" s="172" t="str">
        <f t="shared" si="111"/>
        <v/>
      </c>
      <c r="AG192" s="173" t="str">
        <f t="shared" si="104"/>
        <v/>
      </c>
      <c r="AH192" s="24" t="str">
        <f>IF(F192="","",RANK(AG192,$AG$189:$AG$200)+COUNTIF(AG192:$AG$200,AG192)-1)</f>
        <v/>
      </c>
      <c r="AI192" s="2" t="str">
        <f t="shared" si="105"/>
        <v/>
      </c>
    </row>
    <row r="193" spans="4:35" ht="20.100000000000001" customHeight="1" x14ac:dyDescent="0.35">
      <c r="D193" s="35"/>
      <c r="E193" s="38"/>
      <c r="F193" s="141" t="str">
        <f>$F$58</f>
        <v/>
      </c>
      <c r="G193" s="22">
        <f>$G$75</f>
        <v>0</v>
      </c>
      <c r="H193" s="20">
        <f>$H$75</f>
        <v>0</v>
      </c>
      <c r="I193" s="20">
        <f>$I$75</f>
        <v>0</v>
      </c>
      <c r="J193" s="20">
        <f>$J$75</f>
        <v>0</v>
      </c>
      <c r="K193" s="20">
        <f>$K$75</f>
        <v>0</v>
      </c>
      <c r="L193" s="21">
        <f>$L$75</f>
        <v>0</v>
      </c>
      <c r="M193" s="345" t="str">
        <f>$M$75</f>
        <v/>
      </c>
      <c r="N193" s="342" t="str">
        <f>$N$75</f>
        <v/>
      </c>
      <c r="O193" s="21" t="str">
        <f>$O$75</f>
        <v/>
      </c>
      <c r="P193" s="350" t="str">
        <f>$P$75</f>
        <v/>
      </c>
      <c r="Q193" s="395"/>
      <c r="R193" s="9"/>
      <c r="S193" s="28">
        <f>IFERROR(HLOOKUP($S$188,$G$188:$P$200,6,FALSE),"")</f>
        <v>0</v>
      </c>
      <c r="T193" s="26">
        <f>IFERROR(HLOOKUP($T$188,$G$188:$P$200,6,FALSE),"")</f>
        <v>0</v>
      </c>
      <c r="U193" s="170" t="str">
        <f>IFERROR(HLOOKUP($U$188,$G$188:$P$200,6,FALSE),"")</f>
        <v/>
      </c>
      <c r="V193" s="27" t="str">
        <f>IFERROR(HLOOKUP($V$188,$G$188:$P$200,6,FALSE),"")</f>
        <v/>
      </c>
      <c r="W193" s="40" t="str">
        <f t="shared" si="106"/>
        <v/>
      </c>
      <c r="X193" s="24" t="str">
        <f>IF(F193="","",RANK(W193,$W$189:$W$200)+COUNTIF(W193:$W$200,W193)-1)</f>
        <v/>
      </c>
      <c r="Y193" s="2" t="str">
        <f t="shared" si="107"/>
        <v/>
      </c>
      <c r="Z193" s="9"/>
      <c r="AA193" s="9"/>
      <c r="AB193" s="9"/>
      <c r="AC193" s="42">
        <f t="shared" si="108"/>
        <v>0</v>
      </c>
      <c r="AD193" s="171">
        <f t="shared" si="109"/>
        <v>0</v>
      </c>
      <c r="AE193" s="171" t="str">
        <f t="shared" si="110"/>
        <v/>
      </c>
      <c r="AF193" s="172" t="str">
        <f t="shared" si="111"/>
        <v/>
      </c>
      <c r="AG193" s="173" t="str">
        <f t="shared" si="104"/>
        <v/>
      </c>
      <c r="AH193" s="24" t="str">
        <f>IF(F193="","",RANK(AG193,$AG$189:$AG$200)+COUNTIF(AG193:$AG$200,AG193)-1)</f>
        <v/>
      </c>
      <c r="AI193" s="2" t="str">
        <f t="shared" si="105"/>
        <v/>
      </c>
    </row>
    <row r="194" spans="4:35" ht="20.100000000000001" customHeight="1" x14ac:dyDescent="0.35">
      <c r="D194" s="35"/>
      <c r="E194" s="38"/>
      <c r="F194" s="141" t="str">
        <f>$F$59</f>
        <v/>
      </c>
      <c r="G194" s="22">
        <f>$G$76</f>
        <v>0</v>
      </c>
      <c r="H194" s="20">
        <f>$H$76</f>
        <v>0</v>
      </c>
      <c r="I194" s="20">
        <f>$I$76</f>
        <v>0</v>
      </c>
      <c r="J194" s="20">
        <f>$J$76</f>
        <v>0</v>
      </c>
      <c r="K194" s="20">
        <f>$K$76</f>
        <v>0</v>
      </c>
      <c r="L194" s="21">
        <f>$L$76</f>
        <v>0</v>
      </c>
      <c r="M194" s="345" t="str">
        <f>$M$76</f>
        <v/>
      </c>
      <c r="N194" s="342" t="str">
        <f>$N$76</f>
        <v/>
      </c>
      <c r="O194" s="21" t="str">
        <f>$O$76</f>
        <v/>
      </c>
      <c r="P194" s="350" t="str">
        <f>$P$76</f>
        <v/>
      </c>
      <c r="Q194" s="395"/>
      <c r="R194" s="9"/>
      <c r="S194" s="28">
        <f>IFERROR(HLOOKUP($S$188,$G$188:$P$200,7,FALSE),"")</f>
        <v>0</v>
      </c>
      <c r="T194" s="26">
        <f>IFERROR(HLOOKUP($T$188,$G$188:$P$200,7,FALSE),"")</f>
        <v>0</v>
      </c>
      <c r="U194" s="170" t="str">
        <f>IFERROR(HLOOKUP($U$188,$G$188:$P$200,7,FALSE),"")</f>
        <v/>
      </c>
      <c r="V194" s="27" t="str">
        <f>IFERROR(HLOOKUP($V$188,$G$188:$P$200,7,FALSE),"")</f>
        <v/>
      </c>
      <c r="W194" s="40" t="str">
        <f t="shared" si="106"/>
        <v/>
      </c>
      <c r="X194" s="24" t="str">
        <f>IF(F194="","",RANK(W194,$W$189:$W$200)+COUNTIF(W194:$W$200,W194)-1)</f>
        <v/>
      </c>
      <c r="Y194" s="2" t="str">
        <f t="shared" si="107"/>
        <v/>
      </c>
      <c r="Z194" s="9"/>
      <c r="AA194" s="9"/>
      <c r="AB194" s="9"/>
      <c r="AC194" s="42">
        <f t="shared" si="108"/>
        <v>0</v>
      </c>
      <c r="AD194" s="171">
        <f t="shared" si="109"/>
        <v>0</v>
      </c>
      <c r="AE194" s="171" t="str">
        <f t="shared" si="110"/>
        <v/>
      </c>
      <c r="AF194" s="172" t="str">
        <f t="shared" si="111"/>
        <v/>
      </c>
      <c r="AG194" s="173" t="str">
        <f t="shared" si="104"/>
        <v/>
      </c>
      <c r="AH194" s="24" t="str">
        <f>IF(F194="","",RANK(AG194,$AG$189:$AG$200)+COUNTIF(AG194:$AG$200,AG194)-1)</f>
        <v/>
      </c>
      <c r="AI194" s="2" t="str">
        <f t="shared" si="105"/>
        <v/>
      </c>
    </row>
    <row r="195" spans="4:35" ht="20.100000000000001" customHeight="1" x14ac:dyDescent="0.35">
      <c r="D195" s="35"/>
      <c r="E195" s="38"/>
      <c r="F195" s="141" t="str">
        <f>$F$60</f>
        <v/>
      </c>
      <c r="G195" s="22">
        <f>$G$77</f>
        <v>0</v>
      </c>
      <c r="H195" s="20">
        <f>$H$77</f>
        <v>0</v>
      </c>
      <c r="I195" s="20">
        <f>$I$77</f>
        <v>0</v>
      </c>
      <c r="J195" s="20">
        <f>$J$77</f>
        <v>0</v>
      </c>
      <c r="K195" s="20">
        <f>$K$77</f>
        <v>0</v>
      </c>
      <c r="L195" s="21">
        <f>$L$77</f>
        <v>0</v>
      </c>
      <c r="M195" s="345" t="str">
        <f>$M$77</f>
        <v/>
      </c>
      <c r="N195" s="342" t="str">
        <f>$N$77</f>
        <v/>
      </c>
      <c r="O195" s="21" t="str">
        <f>$O$77</f>
        <v/>
      </c>
      <c r="P195" s="350" t="str">
        <f>$P$77</f>
        <v/>
      </c>
      <c r="Q195" s="395"/>
      <c r="R195" s="9"/>
      <c r="S195" s="28">
        <f>IFERROR(HLOOKUP($S$188,$G$188:$P$200,8,FALSE),"")</f>
        <v>0</v>
      </c>
      <c r="T195" s="26">
        <f>IFERROR(HLOOKUP($T$188,$G$188:$P$200,8,FALSE),"")</f>
        <v>0</v>
      </c>
      <c r="U195" s="170" t="str">
        <f>IFERROR(HLOOKUP($U$188,$G$188:$P$200,8,FALSE),"")</f>
        <v/>
      </c>
      <c r="V195" s="27" t="str">
        <f>IFERROR(HLOOKUP($V$188,$G$188:$P$200,8,FALSE),"")</f>
        <v/>
      </c>
      <c r="W195" s="40" t="str">
        <f t="shared" si="106"/>
        <v/>
      </c>
      <c r="X195" s="24" t="str">
        <f>IF(F195="","",RANK(W195,$W$189:$W$200)+COUNTIF(W195:$W$200,W195)-1)</f>
        <v/>
      </c>
      <c r="Y195" s="2" t="str">
        <f t="shared" si="107"/>
        <v/>
      </c>
      <c r="Z195" s="9"/>
      <c r="AA195" s="9"/>
      <c r="AB195" s="9"/>
      <c r="AC195" s="42">
        <f t="shared" si="108"/>
        <v>0</v>
      </c>
      <c r="AD195" s="171">
        <f t="shared" si="109"/>
        <v>0</v>
      </c>
      <c r="AE195" s="171" t="str">
        <f t="shared" si="110"/>
        <v/>
      </c>
      <c r="AF195" s="172" t="str">
        <f t="shared" si="111"/>
        <v/>
      </c>
      <c r="AG195" s="173" t="str">
        <f t="shared" si="104"/>
        <v/>
      </c>
      <c r="AH195" s="24" t="str">
        <f>IF(F195="","",RANK(AG195,$AG$189:$AG$200)+COUNTIF(AG195:$AG$200,AG195)-1)</f>
        <v/>
      </c>
      <c r="AI195" s="2" t="str">
        <f t="shared" si="105"/>
        <v/>
      </c>
    </row>
    <row r="196" spans="4:35" ht="20.100000000000001" customHeight="1" x14ac:dyDescent="0.35">
      <c r="D196" s="35"/>
      <c r="E196" s="38"/>
      <c r="F196" s="141" t="str">
        <f>$F$61</f>
        <v/>
      </c>
      <c r="G196" s="22">
        <f>$G$78</f>
        <v>0</v>
      </c>
      <c r="H196" s="20">
        <f>$H$78</f>
        <v>0</v>
      </c>
      <c r="I196" s="20">
        <f>$I$78</f>
        <v>0</v>
      </c>
      <c r="J196" s="20">
        <f>$J$78</f>
        <v>0</v>
      </c>
      <c r="K196" s="20">
        <f>$K$78</f>
        <v>0</v>
      </c>
      <c r="L196" s="21">
        <f>$L$78</f>
        <v>0</v>
      </c>
      <c r="M196" s="345" t="str">
        <f>$M$78</f>
        <v/>
      </c>
      <c r="N196" s="342" t="str">
        <f>$N$78</f>
        <v/>
      </c>
      <c r="O196" s="21" t="str">
        <f>$O$78</f>
        <v/>
      </c>
      <c r="P196" s="350" t="str">
        <f>$P$78</f>
        <v/>
      </c>
      <c r="Q196" s="395"/>
      <c r="R196" s="9"/>
      <c r="S196" s="28">
        <f>IFERROR(HLOOKUP($S$188,$G$188:$P$200,9,FALSE),"")</f>
        <v>0</v>
      </c>
      <c r="T196" s="26">
        <f>IFERROR(HLOOKUP($T$188,$G$188:$P$200,9,FALSE),"")</f>
        <v>0</v>
      </c>
      <c r="U196" s="170" t="str">
        <f>IFERROR(HLOOKUP($U$188,$G$188:$P$200,9,FALSE),"")</f>
        <v/>
      </c>
      <c r="V196" s="27" t="str">
        <f>IFERROR(HLOOKUP($V$188,$G$188:$P$200,9,FALSE),"")</f>
        <v/>
      </c>
      <c r="W196" s="40" t="str">
        <f t="shared" si="106"/>
        <v/>
      </c>
      <c r="X196" s="24" t="str">
        <f>IF(F196="","",RANK(W196,$W$189:$W$200)+COUNTIF(W196:$W$200,W196)-1)</f>
        <v/>
      </c>
      <c r="Y196" s="2" t="str">
        <f t="shared" si="107"/>
        <v/>
      </c>
      <c r="Z196" s="9"/>
      <c r="AA196" s="9"/>
      <c r="AB196" s="9"/>
      <c r="AC196" s="42">
        <f t="shared" si="108"/>
        <v>0</v>
      </c>
      <c r="AD196" s="171">
        <f t="shared" si="109"/>
        <v>0</v>
      </c>
      <c r="AE196" s="171" t="str">
        <f t="shared" si="110"/>
        <v/>
      </c>
      <c r="AF196" s="172" t="str">
        <f t="shared" si="111"/>
        <v/>
      </c>
      <c r="AG196" s="173" t="str">
        <f t="shared" si="104"/>
        <v/>
      </c>
      <c r="AH196" s="24" t="str">
        <f>IF(F196="","",RANK(AG196,$AG$189:$AG$200)+COUNTIF(AG196:$AG$200,AG196)-1)</f>
        <v/>
      </c>
      <c r="AI196" s="2" t="str">
        <f t="shared" si="105"/>
        <v/>
      </c>
    </row>
    <row r="197" spans="4:35" ht="20.100000000000001" customHeight="1" x14ac:dyDescent="0.35">
      <c r="D197" s="35"/>
      <c r="E197" s="38"/>
      <c r="F197" s="141" t="str">
        <f>$F$62</f>
        <v/>
      </c>
      <c r="G197" s="22">
        <f>$G$79</f>
        <v>0</v>
      </c>
      <c r="H197" s="20">
        <f>$H$79</f>
        <v>0</v>
      </c>
      <c r="I197" s="20">
        <f>$I$79</f>
        <v>0</v>
      </c>
      <c r="J197" s="20">
        <f>$J$79</f>
        <v>0</v>
      </c>
      <c r="K197" s="20">
        <f>$K$79</f>
        <v>0</v>
      </c>
      <c r="L197" s="21">
        <f>$L$79</f>
        <v>0</v>
      </c>
      <c r="M197" s="345" t="str">
        <f>$M$79</f>
        <v/>
      </c>
      <c r="N197" s="342" t="str">
        <f>$N$79</f>
        <v/>
      </c>
      <c r="O197" s="21" t="str">
        <f>$O$79</f>
        <v/>
      </c>
      <c r="P197" s="350" t="str">
        <f>$P$79</f>
        <v/>
      </c>
      <c r="Q197" s="395"/>
      <c r="R197" s="9"/>
      <c r="S197" s="28">
        <f>IFERROR(HLOOKUP($S$188,$G$188:$P$200,10,FALSE),"")</f>
        <v>0</v>
      </c>
      <c r="T197" s="26">
        <f>IFERROR(HLOOKUP($T$188,$G$188:$P$200,10,FALSE),"")</f>
        <v>0</v>
      </c>
      <c r="U197" s="170" t="str">
        <f>IFERROR(HLOOKUP($U$188,$G$188:$P$200,10,FALSE),"")</f>
        <v/>
      </c>
      <c r="V197" s="27" t="str">
        <f>IFERROR(HLOOKUP($V$188,$G$188:$P$200,10,FALSE),"")</f>
        <v/>
      </c>
      <c r="W197" s="40" t="str">
        <f t="shared" si="106"/>
        <v/>
      </c>
      <c r="X197" s="24" t="str">
        <f>IF(F197="","",RANK(W197,$W$189:$W$200)+COUNTIF(W197:$W$200,W197)-1)</f>
        <v/>
      </c>
      <c r="Y197" s="2" t="str">
        <f t="shared" si="107"/>
        <v/>
      </c>
      <c r="Z197" s="9"/>
      <c r="AA197" s="9"/>
      <c r="AB197" s="9"/>
      <c r="AC197" s="42">
        <f t="shared" si="108"/>
        <v>0</v>
      </c>
      <c r="AD197" s="171">
        <f t="shared" si="109"/>
        <v>0</v>
      </c>
      <c r="AE197" s="171" t="str">
        <f t="shared" si="110"/>
        <v/>
      </c>
      <c r="AF197" s="172" t="str">
        <f t="shared" si="111"/>
        <v/>
      </c>
      <c r="AG197" s="173" t="str">
        <f t="shared" si="104"/>
        <v/>
      </c>
      <c r="AH197" s="24" t="str">
        <f>IF(F197="","",RANK(AG197,$AG$189:$AG$200)+COUNTIF(AG197:$AG$200,AG197)-1)</f>
        <v/>
      </c>
      <c r="AI197" s="2" t="str">
        <f t="shared" si="105"/>
        <v/>
      </c>
    </row>
    <row r="198" spans="4:35" ht="20.100000000000001" customHeight="1" x14ac:dyDescent="0.35">
      <c r="D198" s="35"/>
      <c r="E198" s="38"/>
      <c r="F198" s="141" t="str">
        <f>$F$63</f>
        <v/>
      </c>
      <c r="G198" s="22">
        <f>$G$80</f>
        <v>0</v>
      </c>
      <c r="H198" s="20">
        <f>$H$80</f>
        <v>0</v>
      </c>
      <c r="I198" s="20">
        <f>$I$80</f>
        <v>0</v>
      </c>
      <c r="J198" s="20">
        <f>$J$80</f>
        <v>0</v>
      </c>
      <c r="K198" s="20">
        <f>$K$80</f>
        <v>0</v>
      </c>
      <c r="L198" s="21">
        <f>$L$80</f>
        <v>0</v>
      </c>
      <c r="M198" s="345" t="str">
        <f>$M$80</f>
        <v/>
      </c>
      <c r="N198" s="342" t="str">
        <f>$N$80</f>
        <v/>
      </c>
      <c r="O198" s="21" t="str">
        <f>$O$80</f>
        <v/>
      </c>
      <c r="P198" s="23" t="str">
        <f>$P$80</f>
        <v/>
      </c>
      <c r="Q198" s="395"/>
      <c r="R198" s="9"/>
      <c r="S198" s="28">
        <f>IFERROR(HLOOKUP($S$188,$G$188:$P$200,11,FALSE),"")</f>
        <v>0</v>
      </c>
      <c r="T198" s="26">
        <f>IFERROR(HLOOKUP($T$188,$G$188:$P$200,11,FALSE),"")</f>
        <v>0</v>
      </c>
      <c r="U198" s="170" t="str">
        <f>IFERROR(HLOOKUP($U$188,$G$188:$P$200,11,FALSE),"")</f>
        <v/>
      </c>
      <c r="V198" s="27" t="str">
        <f>IFERROR(HLOOKUP($V$188,$G$188:$P$200,11,FALSE),"")</f>
        <v/>
      </c>
      <c r="W198" s="40" t="str">
        <f t="shared" si="106"/>
        <v/>
      </c>
      <c r="X198" s="24" t="str">
        <f>IF(F198="","",RANK(W198,$W$189:$W$200)+COUNTIF(W198:$W$200,W198)-1)</f>
        <v/>
      </c>
      <c r="Y198" s="2" t="str">
        <f t="shared" si="107"/>
        <v/>
      </c>
      <c r="Z198" s="9"/>
      <c r="AA198" s="9"/>
      <c r="AB198" s="9"/>
      <c r="AC198" s="42">
        <f t="shared" si="108"/>
        <v>0</v>
      </c>
      <c r="AD198" s="171">
        <f t="shared" si="109"/>
        <v>0</v>
      </c>
      <c r="AE198" s="171" t="str">
        <f t="shared" si="110"/>
        <v/>
      </c>
      <c r="AF198" s="172" t="str">
        <f t="shared" si="111"/>
        <v/>
      </c>
      <c r="AG198" s="173" t="str">
        <f t="shared" si="104"/>
        <v/>
      </c>
      <c r="AH198" s="24" t="str">
        <f>IF(F198="","",RANK(AG198,$AG$189:$AG$200)+COUNTIF(AG198:$AG$200,AG198)-1)</f>
        <v/>
      </c>
      <c r="AI198" s="2" t="str">
        <f t="shared" si="105"/>
        <v/>
      </c>
    </row>
    <row r="199" spans="4:35" ht="20.100000000000001" customHeight="1" x14ac:dyDescent="0.35">
      <c r="D199" s="35"/>
      <c r="E199" s="38"/>
      <c r="F199" s="141" t="str">
        <f>$F$64</f>
        <v/>
      </c>
      <c r="G199" s="22">
        <f>$G$81</f>
        <v>0</v>
      </c>
      <c r="H199" s="20">
        <f>$H$81</f>
        <v>0</v>
      </c>
      <c r="I199" s="20">
        <f>$I$81</f>
        <v>0</v>
      </c>
      <c r="J199" s="20">
        <f>$J$81</f>
        <v>0</v>
      </c>
      <c r="K199" s="20">
        <f>$K$81</f>
        <v>0</v>
      </c>
      <c r="L199" s="21">
        <f>$L$81</f>
        <v>0</v>
      </c>
      <c r="M199" s="345" t="str">
        <f>$M$81</f>
        <v/>
      </c>
      <c r="N199" s="342" t="str">
        <f>$N$81</f>
        <v/>
      </c>
      <c r="O199" s="21" t="str">
        <f>$O$81</f>
        <v/>
      </c>
      <c r="P199" s="350" t="str">
        <f>$P$81</f>
        <v/>
      </c>
      <c r="Q199" s="395"/>
      <c r="R199" s="9"/>
      <c r="S199" s="28">
        <f>IFERROR(HLOOKUP($S$188,$G$188:$P$200,12,FALSE),"")</f>
        <v>0</v>
      </c>
      <c r="T199" s="26">
        <f>IFERROR(HLOOKUP($T$188,$G$188:$P$200,12,FALSE),"")</f>
        <v>0</v>
      </c>
      <c r="U199" s="170" t="str">
        <f>IFERROR(HLOOKUP($U$188,$G$188:$P$200,12,FALSE),"")</f>
        <v/>
      </c>
      <c r="V199" s="27" t="str">
        <f>IFERROR(HLOOKUP($V$188,$G$188:$P$200,12,FALSE),"")</f>
        <v/>
      </c>
      <c r="W199" s="40" t="str">
        <f t="shared" si="106"/>
        <v/>
      </c>
      <c r="X199" s="24" t="str">
        <f>IF(F199="","",RANK(W199,$W$189:$W$200)+COUNTIF(W199:$W$200,W199)-1)</f>
        <v/>
      </c>
      <c r="Y199" s="2" t="str">
        <f t="shared" si="107"/>
        <v/>
      </c>
      <c r="Z199" s="9"/>
      <c r="AA199" s="9"/>
      <c r="AB199" s="9"/>
      <c r="AC199" s="42">
        <f t="shared" si="108"/>
        <v>0</v>
      </c>
      <c r="AD199" s="171">
        <f t="shared" si="109"/>
        <v>0</v>
      </c>
      <c r="AE199" s="171" t="str">
        <f t="shared" si="110"/>
        <v/>
      </c>
      <c r="AF199" s="172" t="str">
        <f t="shared" si="111"/>
        <v/>
      </c>
      <c r="AG199" s="173" t="str">
        <f t="shared" si="104"/>
        <v/>
      </c>
      <c r="AH199" s="24" t="str">
        <f>IF(F199="","",RANK(AG199,$AG$189:$AG$200)+COUNTIF(AG199:$AG$200,AG199)-1)</f>
        <v/>
      </c>
      <c r="AI199" s="2" t="str">
        <f t="shared" si="105"/>
        <v/>
      </c>
    </row>
    <row r="200" spans="4:35" ht="20.100000000000001" customHeight="1" thickBot="1" x14ac:dyDescent="0.4">
      <c r="D200" s="35"/>
      <c r="E200" s="38"/>
      <c r="F200" s="142" t="str">
        <f>$F$65</f>
        <v/>
      </c>
      <c r="G200" s="143">
        <f>$G$82</f>
        <v>0</v>
      </c>
      <c r="H200" s="144">
        <f>$H$82</f>
        <v>0</v>
      </c>
      <c r="I200" s="144">
        <f>$I$82</f>
        <v>0</v>
      </c>
      <c r="J200" s="144">
        <f>$J$82</f>
        <v>0</v>
      </c>
      <c r="K200" s="144">
        <f>$K$82</f>
        <v>0</v>
      </c>
      <c r="L200" s="145">
        <f>$L$82</f>
        <v>0</v>
      </c>
      <c r="M200" s="346" t="str">
        <f>$M$82</f>
        <v/>
      </c>
      <c r="N200" s="343" t="str">
        <f>$N$82</f>
        <v/>
      </c>
      <c r="O200" s="145" t="str">
        <f>$O$82</f>
        <v/>
      </c>
      <c r="P200" s="351" t="str">
        <f>$P$82</f>
        <v/>
      </c>
      <c r="Q200" s="395"/>
      <c r="R200" s="9"/>
      <c r="S200" s="178">
        <f>IFERROR(HLOOKUP($S$188,$G$188:$P$200,13,FALSE),"")</f>
        <v>0</v>
      </c>
      <c r="T200" s="175">
        <f>IFERROR(HLOOKUP($T$188,$G$188:$P$200,13,FALSE),"")</f>
        <v>0</v>
      </c>
      <c r="U200" s="179" t="str">
        <f>IFERROR(HLOOKUP($U$188,$G$188:$P$200,13,FALSE),"")</f>
        <v/>
      </c>
      <c r="V200" s="176" t="str">
        <f>IFERROR(HLOOKUP($V$188,$G$188:$P$200,13,FALSE),"")</f>
        <v/>
      </c>
      <c r="W200" s="180" t="str">
        <f t="shared" si="106"/>
        <v/>
      </c>
      <c r="X200" s="177" t="str">
        <f>IF(F200="","",RANK(W200,$W$189:$W$200)+COUNTIF(W200:$W$200,W200)-1)</f>
        <v/>
      </c>
      <c r="Y200" s="2" t="str">
        <f t="shared" si="107"/>
        <v/>
      </c>
      <c r="Z200" s="9"/>
      <c r="AA200" s="9"/>
      <c r="AB200" s="9"/>
      <c r="AC200" s="181">
        <f t="shared" si="108"/>
        <v>0</v>
      </c>
      <c r="AD200" s="182">
        <f t="shared" si="109"/>
        <v>0</v>
      </c>
      <c r="AE200" s="182" t="str">
        <f t="shared" si="110"/>
        <v/>
      </c>
      <c r="AF200" s="183" t="str">
        <f t="shared" si="111"/>
        <v/>
      </c>
      <c r="AG200" s="184" t="str">
        <f t="shared" si="104"/>
        <v/>
      </c>
      <c r="AH200" s="177" t="str">
        <f>IF(F200="","",RANK(AG200,$AG$189:$AG$200)+COUNTIF(AG200:$AG$200,AG200)-1)</f>
        <v/>
      </c>
      <c r="AI200" s="2" t="str">
        <f t="shared" si="105"/>
        <v/>
      </c>
    </row>
    <row r="201" spans="4:35" ht="20.100000000000001" customHeight="1" thickTop="1" x14ac:dyDescent="0.35">
      <c r="D201" s="35"/>
      <c r="E201" s="35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16"/>
    </row>
    <row r="202" spans="4:35" ht="20.100000000000001" customHeight="1" x14ac:dyDescent="0.35">
      <c r="D202" s="35"/>
      <c r="E202" s="35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16"/>
    </row>
    <row r="203" spans="4:35" ht="20.100000000000001" customHeight="1" thickBot="1" x14ac:dyDescent="0.4">
      <c r="D203" s="35"/>
      <c r="E203" s="35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16"/>
    </row>
    <row r="204" spans="4:35" ht="20.100000000000001" customHeight="1" thickTop="1" thickBot="1" x14ac:dyDescent="0.4">
      <c r="D204" s="35"/>
      <c r="E204" s="35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186" t="str">
        <f>S205</f>
        <v>出率</v>
      </c>
      <c r="AD204" s="187" t="str">
        <f>T205</f>
        <v>犠打</v>
      </c>
      <c r="AE204" s="187" t="str">
        <f>U205</f>
        <v/>
      </c>
      <c r="AF204" s="188" t="str">
        <f>V205</f>
        <v/>
      </c>
      <c r="AG204" s="189" t="s">
        <v>49</v>
      </c>
      <c r="AH204" s="190" t="s">
        <v>50</v>
      </c>
    </row>
    <row r="205" spans="4:35" ht="20.100000000000001" customHeight="1" thickTop="1" thickBot="1" x14ac:dyDescent="0.4">
      <c r="D205" s="35"/>
      <c r="E205" s="35"/>
      <c r="F205" s="135" t="s">
        <v>26</v>
      </c>
      <c r="G205" s="51" t="s">
        <v>1</v>
      </c>
      <c r="H205" s="51" t="s">
        <v>42</v>
      </c>
      <c r="I205" s="52" t="s">
        <v>43</v>
      </c>
      <c r="J205" s="52" t="s">
        <v>4</v>
      </c>
      <c r="K205" s="52" t="s">
        <v>13</v>
      </c>
      <c r="L205" s="147" t="s">
        <v>44</v>
      </c>
      <c r="M205" s="313" t="s">
        <v>93</v>
      </c>
      <c r="N205" s="109" t="s">
        <v>47</v>
      </c>
      <c r="O205" s="49" t="s">
        <v>48</v>
      </c>
      <c r="P205" s="53" t="s">
        <v>46</v>
      </c>
      <c r="Q205" s="394"/>
      <c r="R205" s="9"/>
      <c r="S205" s="150" t="str">
        <f>IF(入力!I12="","",入力!I12)</f>
        <v>出率</v>
      </c>
      <c r="T205" s="48" t="str">
        <f>IF(入力!J12="","",入力!J12)</f>
        <v>犠打</v>
      </c>
      <c r="U205" s="48" t="str">
        <f>IF(入力!K12="","",入力!K12)</f>
        <v/>
      </c>
      <c r="V205" s="151" t="str">
        <f>IF(入力!L12="","",入力!L12)</f>
        <v/>
      </c>
      <c r="W205" s="192" t="s">
        <v>49</v>
      </c>
      <c r="X205" s="193" t="s">
        <v>50</v>
      </c>
      <c r="Y205" s="9"/>
      <c r="Z205" s="9"/>
      <c r="AA205" s="9"/>
      <c r="AB205" s="9"/>
      <c r="AC205" s="152">
        <v>2</v>
      </c>
      <c r="AD205" s="153">
        <v>1.5</v>
      </c>
      <c r="AE205" s="153">
        <v>1.2</v>
      </c>
      <c r="AF205" s="154">
        <v>1</v>
      </c>
      <c r="AG205" s="155"/>
      <c r="AH205" s="156"/>
    </row>
    <row r="206" spans="4:35" ht="20.100000000000001" customHeight="1" x14ac:dyDescent="0.35">
      <c r="D206" s="35"/>
      <c r="E206" s="38"/>
      <c r="F206" s="137" t="str">
        <f>$F$54</f>
        <v/>
      </c>
      <c r="G206" s="138">
        <f>$G$71</f>
        <v>0</v>
      </c>
      <c r="H206" s="139">
        <f>$H$71</f>
        <v>0</v>
      </c>
      <c r="I206" s="139">
        <f>$I$71</f>
        <v>0</v>
      </c>
      <c r="J206" s="139">
        <f>$J$71</f>
        <v>0</v>
      </c>
      <c r="K206" s="139">
        <f>$K$71</f>
        <v>0</v>
      </c>
      <c r="L206" s="140">
        <f>$L$71</f>
        <v>0</v>
      </c>
      <c r="M206" s="344" t="str">
        <f>$M$71</f>
        <v/>
      </c>
      <c r="N206" s="341" t="str">
        <f>$N$71</f>
        <v/>
      </c>
      <c r="O206" s="140" t="str">
        <f>$O$71</f>
        <v/>
      </c>
      <c r="P206" s="349" t="str">
        <f>$P$71</f>
        <v/>
      </c>
      <c r="Q206" s="395"/>
      <c r="R206" s="9"/>
      <c r="S206" s="160">
        <f>IFERROR(HLOOKUP($S$205,$G$205:$P$217,2,FALSE),"")</f>
        <v>0</v>
      </c>
      <c r="T206" s="161" t="str">
        <f>IFERROR(HLOOKUP($T$205,$G$205:$P$217,2,FALSE),"")</f>
        <v/>
      </c>
      <c r="U206" s="162" t="str">
        <f>IFERROR(HLOOKUP($U$205,$G$205:$P$217,2,FALSE),"")</f>
        <v/>
      </c>
      <c r="V206" s="163" t="str">
        <f>IFERROR(HLOOKUP($V$205,$G$205:$P$217,2,FALSE),"")</f>
        <v/>
      </c>
      <c r="W206" s="164" t="str">
        <f>IF(F206="","",SUM(S206:V206))</f>
        <v/>
      </c>
      <c r="X206" s="165" t="str">
        <f>IF(F206="","",RANK(W206,$W$206:$W$217)+COUNTIF(W206:$W$217,W206)-1)</f>
        <v/>
      </c>
      <c r="Y206" s="2" t="str">
        <f>F206</f>
        <v/>
      </c>
      <c r="Z206" s="9"/>
      <c r="AA206" s="9"/>
      <c r="AB206" s="9"/>
      <c r="AC206" s="166">
        <f>IFERROR(S206*$AC$205,"")</f>
        <v>0</v>
      </c>
      <c r="AD206" s="167" t="str">
        <f>IFERROR(T206*$AD$205,"")</f>
        <v/>
      </c>
      <c r="AE206" s="167" t="str">
        <f>IFERROR(U206*$AE$205,"")</f>
        <v/>
      </c>
      <c r="AF206" s="168" t="str">
        <f>IFERROR(V206*$AF$205,"")</f>
        <v/>
      </c>
      <c r="AG206" s="169" t="str">
        <f t="shared" ref="AG206:AG217" si="112">IF(F206="","",SUM(AC206:AF206))</f>
        <v/>
      </c>
      <c r="AH206" s="165" t="str">
        <f>IF(F206="","",RANK(AG206,$AG$206:$AG$217)+COUNTIF(AG206:$AG$217,AG206)-1)</f>
        <v/>
      </c>
      <c r="AI206" s="2" t="str">
        <f t="shared" ref="AI206:AI217" si="113">F206</f>
        <v/>
      </c>
    </row>
    <row r="207" spans="4:35" ht="20.100000000000001" customHeight="1" x14ac:dyDescent="0.35">
      <c r="D207" s="35"/>
      <c r="E207" s="38"/>
      <c r="F207" s="141" t="str">
        <f>$F$55</f>
        <v/>
      </c>
      <c r="G207" s="22">
        <f>$G$72</f>
        <v>0</v>
      </c>
      <c r="H207" s="20">
        <f>$H$72</f>
        <v>0</v>
      </c>
      <c r="I207" s="20">
        <f>$I$72</f>
        <v>0</v>
      </c>
      <c r="J207" s="20">
        <f>$J$72</f>
        <v>0</v>
      </c>
      <c r="K207" s="20">
        <f>$K$72</f>
        <v>0</v>
      </c>
      <c r="L207" s="21">
        <f>$L$72</f>
        <v>0</v>
      </c>
      <c r="M207" s="345" t="str">
        <f>$M$72</f>
        <v/>
      </c>
      <c r="N207" s="342" t="str">
        <f>$N$72</f>
        <v/>
      </c>
      <c r="O207" s="21" t="str">
        <f>$O$72</f>
        <v/>
      </c>
      <c r="P207" s="350" t="str">
        <f>$P$72</f>
        <v/>
      </c>
      <c r="Q207" s="395"/>
      <c r="R207" s="9"/>
      <c r="S207" s="28">
        <f>IFERROR(HLOOKUP($S$205,$G$205:$P$217,3,FALSE),"")</f>
        <v>0</v>
      </c>
      <c r="T207" s="26" t="str">
        <f>IFERROR(HLOOKUP($T$205,$G$205:$P$217,3,FALSE),"")</f>
        <v/>
      </c>
      <c r="U207" s="170" t="str">
        <f>IFERROR(HLOOKUP($U$205,$G$205:$P$217,3,FALSE),"")</f>
        <v/>
      </c>
      <c r="V207" s="27" t="str">
        <f>IFERROR(HLOOKUP($V$205,$G$205:$P$217,3,FALSE),"")</f>
        <v/>
      </c>
      <c r="W207" s="40" t="str">
        <f t="shared" ref="W207:W217" si="114">IF(F207="","",SUM(S207:V207))</f>
        <v/>
      </c>
      <c r="X207" s="24" t="str">
        <f>IF(F207="","",RANK(W207,$W$206:$W$217)+COUNTIF(W207:$W$217,W207)-1)</f>
        <v/>
      </c>
      <c r="Y207" s="2" t="str">
        <f t="shared" ref="Y207:Y217" si="115">F207</f>
        <v/>
      </c>
      <c r="Z207" s="9"/>
      <c r="AA207" s="9"/>
      <c r="AB207" s="9"/>
      <c r="AC207" s="42">
        <f t="shared" ref="AC207:AC217" si="116">IFERROR(S207*$AC$205,"")</f>
        <v>0</v>
      </c>
      <c r="AD207" s="171" t="str">
        <f t="shared" ref="AD207:AD217" si="117">IFERROR(T207*$AD$205,"")</f>
        <v/>
      </c>
      <c r="AE207" s="171" t="str">
        <f t="shared" ref="AE207:AE217" si="118">IFERROR(U207*$AE$205,"")</f>
        <v/>
      </c>
      <c r="AF207" s="172" t="str">
        <f t="shared" ref="AF207:AF217" si="119">IFERROR(V207*$AF$205,"")</f>
        <v/>
      </c>
      <c r="AG207" s="173" t="str">
        <f t="shared" si="112"/>
        <v/>
      </c>
      <c r="AH207" s="24" t="str">
        <f>IF(F207="","",RANK(AG207,$AG$206:$AG$217)+COUNTIF(AG207:$AG$217,AG207)-1)</f>
        <v/>
      </c>
      <c r="AI207" s="2" t="str">
        <f t="shared" si="113"/>
        <v/>
      </c>
    </row>
    <row r="208" spans="4:35" ht="20.100000000000001" customHeight="1" x14ac:dyDescent="0.35">
      <c r="D208" s="35"/>
      <c r="E208" s="38"/>
      <c r="F208" s="141" t="str">
        <f>$F$56</f>
        <v/>
      </c>
      <c r="G208" s="22">
        <f>$G$73</f>
        <v>0</v>
      </c>
      <c r="H208" s="20">
        <f>$H$73</f>
        <v>0</v>
      </c>
      <c r="I208" s="20">
        <f>$I$73</f>
        <v>0</v>
      </c>
      <c r="J208" s="20">
        <f>$J$73</f>
        <v>0</v>
      </c>
      <c r="K208" s="20">
        <f>$K$73</f>
        <v>0</v>
      </c>
      <c r="L208" s="21">
        <f>$L$73</f>
        <v>0</v>
      </c>
      <c r="M208" s="345" t="str">
        <f>$M$73</f>
        <v/>
      </c>
      <c r="N208" s="342" t="str">
        <f>$N$73</f>
        <v/>
      </c>
      <c r="O208" s="21" t="str">
        <f>$O$73</f>
        <v/>
      </c>
      <c r="P208" s="350" t="str">
        <f>$P$73</f>
        <v/>
      </c>
      <c r="Q208" s="395"/>
      <c r="R208" s="9"/>
      <c r="S208" s="28">
        <f>IFERROR(HLOOKUP($S$205,$G$205:$P$217,4,FALSE),"")</f>
        <v>0</v>
      </c>
      <c r="T208" s="26" t="str">
        <f>IFERROR(HLOOKUP($T$205,$G$205:$P$217,4,FALSE),"")</f>
        <v/>
      </c>
      <c r="U208" s="170" t="str">
        <f>IFERROR(HLOOKUP($U$205,$G$205:$P$217,4,FALSE),"")</f>
        <v/>
      </c>
      <c r="V208" s="27" t="str">
        <f>IFERROR(HLOOKUP($V$205,$G$205:$P$217,4,FALSE),"")</f>
        <v/>
      </c>
      <c r="W208" s="40" t="str">
        <f t="shared" si="114"/>
        <v/>
      </c>
      <c r="X208" s="24" t="str">
        <f>IF(F208="","",RANK(W208,$W$206:$W$217)+COUNTIF(W208:$W$217,W208)-1)</f>
        <v/>
      </c>
      <c r="Y208" s="2" t="str">
        <f t="shared" si="115"/>
        <v/>
      </c>
      <c r="Z208" s="9"/>
      <c r="AA208" s="9"/>
      <c r="AB208" s="9"/>
      <c r="AC208" s="42">
        <f t="shared" si="116"/>
        <v>0</v>
      </c>
      <c r="AD208" s="171" t="str">
        <f t="shared" si="117"/>
        <v/>
      </c>
      <c r="AE208" s="171" t="str">
        <f t="shared" si="118"/>
        <v/>
      </c>
      <c r="AF208" s="172" t="str">
        <f t="shared" si="119"/>
        <v/>
      </c>
      <c r="AG208" s="173" t="str">
        <f t="shared" si="112"/>
        <v/>
      </c>
      <c r="AH208" s="24" t="str">
        <f>IF(F208="","",RANK(AG208,$AG$206:$AG$217)+COUNTIF(AG208:$AG$217,AG208)-1)</f>
        <v/>
      </c>
      <c r="AI208" s="2" t="str">
        <f t="shared" si="113"/>
        <v/>
      </c>
    </row>
    <row r="209" spans="4:35" ht="20.100000000000001" customHeight="1" x14ac:dyDescent="0.35">
      <c r="D209" s="35"/>
      <c r="E209" s="38"/>
      <c r="F209" s="141" t="str">
        <f>$F$57</f>
        <v/>
      </c>
      <c r="G209" s="22">
        <f>$G$74</f>
        <v>0</v>
      </c>
      <c r="H209" s="20">
        <f>$H$74</f>
        <v>0</v>
      </c>
      <c r="I209" s="20">
        <f>$I$74</f>
        <v>0</v>
      </c>
      <c r="J209" s="20">
        <f>$J$74</f>
        <v>0</v>
      </c>
      <c r="K209" s="20">
        <f>$K$74</f>
        <v>0</v>
      </c>
      <c r="L209" s="21">
        <f>$L$74</f>
        <v>0</v>
      </c>
      <c r="M209" s="345" t="str">
        <f>$M$74</f>
        <v/>
      </c>
      <c r="N209" s="342" t="str">
        <f>$N$74</f>
        <v/>
      </c>
      <c r="O209" s="21" t="str">
        <f>$O$74</f>
        <v/>
      </c>
      <c r="P209" s="350" t="str">
        <f>$P$74</f>
        <v/>
      </c>
      <c r="Q209" s="395"/>
      <c r="R209" s="9"/>
      <c r="S209" s="28">
        <f>IFERROR(HLOOKUP($S$205,$G$205:$P$217,5,FALSE),"")</f>
        <v>0</v>
      </c>
      <c r="T209" s="26" t="str">
        <f>IFERROR(HLOOKUP($T$205,$G$205:$P$217,5,FALSE),"")</f>
        <v/>
      </c>
      <c r="U209" s="170" t="str">
        <f>IFERROR(HLOOKUP($U$205,$G$205:$P$217,5,FALSE),"")</f>
        <v/>
      </c>
      <c r="V209" s="27" t="str">
        <f>IFERROR(HLOOKUP($V$205,$G$205:$P$217,5,FALSE),"")</f>
        <v/>
      </c>
      <c r="W209" s="40" t="str">
        <f t="shared" si="114"/>
        <v/>
      </c>
      <c r="X209" s="24" t="str">
        <f>IF(F209="","",RANK(W209,$W$206:$W$217)+COUNTIF(W209:$W$217,W209)-1)</f>
        <v/>
      </c>
      <c r="Y209" s="2" t="str">
        <f t="shared" si="115"/>
        <v/>
      </c>
      <c r="Z209" s="9"/>
      <c r="AA209" s="9"/>
      <c r="AB209" s="9"/>
      <c r="AC209" s="42">
        <f t="shared" si="116"/>
        <v>0</v>
      </c>
      <c r="AD209" s="171" t="str">
        <f t="shared" si="117"/>
        <v/>
      </c>
      <c r="AE209" s="171" t="str">
        <f t="shared" si="118"/>
        <v/>
      </c>
      <c r="AF209" s="172" t="str">
        <f t="shared" si="119"/>
        <v/>
      </c>
      <c r="AG209" s="173" t="str">
        <f t="shared" si="112"/>
        <v/>
      </c>
      <c r="AH209" s="24" t="str">
        <f>IF(F209="","",RANK(AG209,$AG$206:$AG$217)+COUNTIF(AG209:$AG$217,AG209)-1)</f>
        <v/>
      </c>
      <c r="AI209" s="2" t="str">
        <f t="shared" si="113"/>
        <v/>
      </c>
    </row>
    <row r="210" spans="4:35" ht="20.100000000000001" customHeight="1" x14ac:dyDescent="0.35">
      <c r="D210" s="35"/>
      <c r="E210" s="38"/>
      <c r="F210" s="141" t="str">
        <f>$F$58</f>
        <v/>
      </c>
      <c r="G210" s="22">
        <f>$G$75</f>
        <v>0</v>
      </c>
      <c r="H210" s="20">
        <f>$H$75</f>
        <v>0</v>
      </c>
      <c r="I210" s="20">
        <f>$I$75</f>
        <v>0</v>
      </c>
      <c r="J210" s="20">
        <f>$J$75</f>
        <v>0</v>
      </c>
      <c r="K210" s="20">
        <f>$K$75</f>
        <v>0</v>
      </c>
      <c r="L210" s="21">
        <f>$L$75</f>
        <v>0</v>
      </c>
      <c r="M210" s="345" t="str">
        <f>$M$75</f>
        <v/>
      </c>
      <c r="N210" s="342" t="str">
        <f>$N$75</f>
        <v/>
      </c>
      <c r="O210" s="21" t="str">
        <f>$O$75</f>
        <v/>
      </c>
      <c r="P210" s="350" t="str">
        <f>$P$75</f>
        <v/>
      </c>
      <c r="Q210" s="395"/>
      <c r="R210" s="9"/>
      <c r="S210" s="28">
        <f>IFERROR(HLOOKUP($S$205,$G$205:$P$217,6,FALSE),"")</f>
        <v>0</v>
      </c>
      <c r="T210" s="26" t="str">
        <f>IFERROR(HLOOKUP($T$205,$G$205:$P$217,6,FALSE),"")</f>
        <v/>
      </c>
      <c r="U210" s="170" t="str">
        <f>IFERROR(HLOOKUP($U$205,$G$205:$P$217,6,FALSE),"")</f>
        <v/>
      </c>
      <c r="V210" s="27" t="str">
        <f>IFERROR(HLOOKUP($V$205,$G$205:$P$217,6,FALSE),"")</f>
        <v/>
      </c>
      <c r="W210" s="40" t="str">
        <f t="shared" si="114"/>
        <v/>
      </c>
      <c r="X210" s="24" t="str">
        <f>IF(F210="","",RANK(W210,$W$206:$W$217)+COUNTIF(W210:$W$217,W210)-1)</f>
        <v/>
      </c>
      <c r="Y210" s="2" t="str">
        <f t="shared" si="115"/>
        <v/>
      </c>
      <c r="Z210" s="9"/>
      <c r="AA210" s="9"/>
      <c r="AB210" s="9"/>
      <c r="AC210" s="42">
        <f t="shared" si="116"/>
        <v>0</v>
      </c>
      <c r="AD210" s="171" t="str">
        <f t="shared" si="117"/>
        <v/>
      </c>
      <c r="AE210" s="171" t="str">
        <f t="shared" si="118"/>
        <v/>
      </c>
      <c r="AF210" s="172" t="str">
        <f t="shared" si="119"/>
        <v/>
      </c>
      <c r="AG210" s="173" t="str">
        <f t="shared" si="112"/>
        <v/>
      </c>
      <c r="AH210" s="24" t="str">
        <f>IF(F210="","",RANK(AG210,$AG$206:$AG$217)+COUNTIF(AG210:$AG$217,AG210)-1)</f>
        <v/>
      </c>
      <c r="AI210" s="2" t="str">
        <f t="shared" si="113"/>
        <v/>
      </c>
    </row>
    <row r="211" spans="4:35" ht="20.100000000000001" customHeight="1" x14ac:dyDescent="0.35">
      <c r="D211" s="35"/>
      <c r="E211" s="38"/>
      <c r="F211" s="141" t="str">
        <f>$F$59</f>
        <v/>
      </c>
      <c r="G211" s="22">
        <f>$G$76</f>
        <v>0</v>
      </c>
      <c r="H211" s="20">
        <f>$H$76</f>
        <v>0</v>
      </c>
      <c r="I211" s="20">
        <f>$I$76</f>
        <v>0</v>
      </c>
      <c r="J211" s="20">
        <f>$J$76</f>
        <v>0</v>
      </c>
      <c r="K211" s="20">
        <f>$K$76</f>
        <v>0</v>
      </c>
      <c r="L211" s="21">
        <f>$L$76</f>
        <v>0</v>
      </c>
      <c r="M211" s="345" t="str">
        <f>$M$76</f>
        <v/>
      </c>
      <c r="N211" s="342" t="str">
        <f>$N$76</f>
        <v/>
      </c>
      <c r="O211" s="21" t="str">
        <f>$O$76</f>
        <v/>
      </c>
      <c r="P211" s="350" t="str">
        <f>$P$76</f>
        <v/>
      </c>
      <c r="Q211" s="395"/>
      <c r="R211" s="9"/>
      <c r="S211" s="28">
        <f>IFERROR(HLOOKUP($S$205,$G$205:$P$217,7,FALSE),"")</f>
        <v>0</v>
      </c>
      <c r="T211" s="26" t="str">
        <f>IFERROR(HLOOKUP($T$205,$G$205:$P$217,7,FALSE),"")</f>
        <v/>
      </c>
      <c r="U211" s="170" t="str">
        <f>IFERROR(HLOOKUP($U$205,$G$205:$P$217,7,FALSE),"")</f>
        <v/>
      </c>
      <c r="V211" s="27" t="str">
        <f>IFERROR(HLOOKUP($V$205,$G$205:$P$217,7,FALSE),"")</f>
        <v/>
      </c>
      <c r="W211" s="40" t="str">
        <f t="shared" si="114"/>
        <v/>
      </c>
      <c r="X211" s="24" t="str">
        <f>IF(F211="","",RANK(W211,$W$206:$W$217)+COUNTIF(W211:$W$217,W211)-1)</f>
        <v/>
      </c>
      <c r="Y211" s="2" t="str">
        <f t="shared" si="115"/>
        <v/>
      </c>
      <c r="Z211" s="9"/>
      <c r="AA211" s="9"/>
      <c r="AB211" s="9"/>
      <c r="AC211" s="42">
        <f t="shared" si="116"/>
        <v>0</v>
      </c>
      <c r="AD211" s="171" t="str">
        <f t="shared" si="117"/>
        <v/>
      </c>
      <c r="AE211" s="171" t="str">
        <f t="shared" si="118"/>
        <v/>
      </c>
      <c r="AF211" s="172" t="str">
        <f t="shared" si="119"/>
        <v/>
      </c>
      <c r="AG211" s="173" t="str">
        <f t="shared" si="112"/>
        <v/>
      </c>
      <c r="AH211" s="24" t="str">
        <f>IF(F211="","",RANK(AG211,$AG$206:$AG$217)+COUNTIF(AG211:$AG$217,AG211)-1)</f>
        <v/>
      </c>
      <c r="AI211" s="2" t="str">
        <f t="shared" si="113"/>
        <v/>
      </c>
    </row>
    <row r="212" spans="4:35" ht="20.100000000000001" customHeight="1" x14ac:dyDescent="0.35">
      <c r="D212" s="35"/>
      <c r="E212" s="38"/>
      <c r="F212" s="141" t="str">
        <f>$F$60</f>
        <v/>
      </c>
      <c r="G212" s="22">
        <f>$G$77</f>
        <v>0</v>
      </c>
      <c r="H212" s="20">
        <f>$H$77</f>
        <v>0</v>
      </c>
      <c r="I212" s="20">
        <f>$I$77</f>
        <v>0</v>
      </c>
      <c r="J212" s="20">
        <f>$J$77</f>
        <v>0</v>
      </c>
      <c r="K212" s="20">
        <f>$K$77</f>
        <v>0</v>
      </c>
      <c r="L212" s="21">
        <f>$L$77</f>
        <v>0</v>
      </c>
      <c r="M212" s="345" t="str">
        <f>$M$77</f>
        <v/>
      </c>
      <c r="N212" s="342" t="str">
        <f>$N$77</f>
        <v/>
      </c>
      <c r="O212" s="21" t="str">
        <f>$O$77</f>
        <v/>
      </c>
      <c r="P212" s="350" t="str">
        <f>$P$77</f>
        <v/>
      </c>
      <c r="Q212" s="395"/>
      <c r="R212" s="9"/>
      <c r="S212" s="28">
        <f>IFERROR(HLOOKUP($S$205,$G$205:$P$217,8,FALSE),"")</f>
        <v>0</v>
      </c>
      <c r="T212" s="26" t="str">
        <f>IFERROR(HLOOKUP($T$205,$G$205:$P$217,8,FALSE),"")</f>
        <v/>
      </c>
      <c r="U212" s="170" t="str">
        <f>IFERROR(HLOOKUP($U$205,$G$205:$P$217,8,FALSE),"")</f>
        <v/>
      </c>
      <c r="V212" s="27" t="str">
        <f>IFERROR(HLOOKUP($V$205,$G$205:$P$217,8,FALSE),"")</f>
        <v/>
      </c>
      <c r="W212" s="40" t="str">
        <f t="shared" si="114"/>
        <v/>
      </c>
      <c r="X212" s="24" t="str">
        <f>IF(F212="","",RANK(W212,$W$206:$W$217)+COUNTIF(W212:$W$217,W212)-1)</f>
        <v/>
      </c>
      <c r="Y212" s="2" t="str">
        <f t="shared" si="115"/>
        <v/>
      </c>
      <c r="Z212" s="9"/>
      <c r="AA212" s="9"/>
      <c r="AB212" s="9"/>
      <c r="AC212" s="42">
        <f t="shared" si="116"/>
        <v>0</v>
      </c>
      <c r="AD212" s="171" t="str">
        <f t="shared" si="117"/>
        <v/>
      </c>
      <c r="AE212" s="171" t="str">
        <f t="shared" si="118"/>
        <v/>
      </c>
      <c r="AF212" s="172" t="str">
        <f t="shared" si="119"/>
        <v/>
      </c>
      <c r="AG212" s="173" t="str">
        <f t="shared" si="112"/>
        <v/>
      </c>
      <c r="AH212" s="24" t="str">
        <f>IF(F212="","",RANK(AG212,$AG$206:$AG$217)+COUNTIF(AG212:$AG$217,AG212)-1)</f>
        <v/>
      </c>
      <c r="AI212" s="2" t="str">
        <f t="shared" si="113"/>
        <v/>
      </c>
    </row>
    <row r="213" spans="4:35" ht="20.100000000000001" customHeight="1" x14ac:dyDescent="0.35">
      <c r="D213" s="35"/>
      <c r="E213" s="38"/>
      <c r="F213" s="141" t="str">
        <f>$F$61</f>
        <v/>
      </c>
      <c r="G213" s="22">
        <f>$G$78</f>
        <v>0</v>
      </c>
      <c r="H213" s="20">
        <f>$H$78</f>
        <v>0</v>
      </c>
      <c r="I213" s="20">
        <f>$I$78</f>
        <v>0</v>
      </c>
      <c r="J213" s="20">
        <f>$J$78</f>
        <v>0</v>
      </c>
      <c r="K213" s="20">
        <f>$K$78</f>
        <v>0</v>
      </c>
      <c r="L213" s="21">
        <f>$L$78</f>
        <v>0</v>
      </c>
      <c r="M213" s="345" t="str">
        <f>$M$78</f>
        <v/>
      </c>
      <c r="N213" s="342" t="str">
        <f>$N$78</f>
        <v/>
      </c>
      <c r="O213" s="21" t="str">
        <f>$O$78</f>
        <v/>
      </c>
      <c r="P213" s="350" t="str">
        <f>$P$78</f>
        <v/>
      </c>
      <c r="Q213" s="395"/>
      <c r="R213" s="9"/>
      <c r="S213" s="28">
        <f>IFERROR(HLOOKUP($S$205,$G$205:$P$217,9,FALSE),"")</f>
        <v>0</v>
      </c>
      <c r="T213" s="26" t="str">
        <f>IFERROR(HLOOKUP($T$205,$G$205:$P$217,9,FALSE),"")</f>
        <v/>
      </c>
      <c r="U213" s="170" t="str">
        <f>IFERROR(HLOOKUP($U$205,$G$205:$P$217,9,FALSE),"")</f>
        <v/>
      </c>
      <c r="V213" s="27" t="str">
        <f>IFERROR(HLOOKUP($V$205,$G$205:$P$217,9,FALSE),"")</f>
        <v/>
      </c>
      <c r="W213" s="40" t="str">
        <f t="shared" si="114"/>
        <v/>
      </c>
      <c r="X213" s="24" t="str">
        <f>IF(F213="","",RANK(W213,$W$206:$W$217)+COUNTIF(W213:$W$217,W213)-1)</f>
        <v/>
      </c>
      <c r="Y213" s="2" t="str">
        <f t="shared" si="115"/>
        <v/>
      </c>
      <c r="Z213" s="9"/>
      <c r="AA213" s="9"/>
      <c r="AB213" s="9"/>
      <c r="AC213" s="42">
        <f t="shared" si="116"/>
        <v>0</v>
      </c>
      <c r="AD213" s="171" t="str">
        <f t="shared" si="117"/>
        <v/>
      </c>
      <c r="AE213" s="171" t="str">
        <f t="shared" si="118"/>
        <v/>
      </c>
      <c r="AF213" s="172" t="str">
        <f t="shared" si="119"/>
        <v/>
      </c>
      <c r="AG213" s="173" t="str">
        <f t="shared" si="112"/>
        <v/>
      </c>
      <c r="AH213" s="24" t="str">
        <f>IF(F213="","",RANK(AG213,$AG$206:$AG$217)+COUNTIF(AG213:$AG$217,AG213)-1)</f>
        <v/>
      </c>
      <c r="AI213" s="2" t="str">
        <f t="shared" si="113"/>
        <v/>
      </c>
    </row>
    <row r="214" spans="4:35" ht="20.100000000000001" customHeight="1" x14ac:dyDescent="0.35">
      <c r="D214" s="35"/>
      <c r="E214" s="38"/>
      <c r="F214" s="141" t="str">
        <f>$F$62</f>
        <v/>
      </c>
      <c r="G214" s="22">
        <f>$G$79</f>
        <v>0</v>
      </c>
      <c r="H214" s="20">
        <f>$H$79</f>
        <v>0</v>
      </c>
      <c r="I214" s="20">
        <f>$I$79</f>
        <v>0</v>
      </c>
      <c r="J214" s="20">
        <f>$J$79</f>
        <v>0</v>
      </c>
      <c r="K214" s="20">
        <f>$K$79</f>
        <v>0</v>
      </c>
      <c r="L214" s="21">
        <f>$L$79</f>
        <v>0</v>
      </c>
      <c r="M214" s="345" t="str">
        <f>$M$79</f>
        <v/>
      </c>
      <c r="N214" s="342" t="str">
        <f>$N$79</f>
        <v/>
      </c>
      <c r="O214" s="21" t="str">
        <f>$O$79</f>
        <v/>
      </c>
      <c r="P214" s="350" t="str">
        <f>$P$79</f>
        <v/>
      </c>
      <c r="Q214" s="395"/>
      <c r="R214" s="9"/>
      <c r="S214" s="28">
        <f>IFERROR(HLOOKUP($S$205,$G$205:$P$217,10,FALSE),"")</f>
        <v>0</v>
      </c>
      <c r="T214" s="26" t="str">
        <f>IFERROR(HLOOKUP($T$205,$G$205:$P$217,10,FALSE),"")</f>
        <v/>
      </c>
      <c r="U214" s="170" t="str">
        <f>IFERROR(HLOOKUP($U$205,$G$205:$P$217,10,FALSE),"")</f>
        <v/>
      </c>
      <c r="V214" s="27" t="str">
        <f>IFERROR(HLOOKUP($V$205,$G$205:$P$217,10,FALSE),"")</f>
        <v/>
      </c>
      <c r="W214" s="40" t="str">
        <f t="shared" si="114"/>
        <v/>
      </c>
      <c r="X214" s="24" t="str">
        <f>IF(F214="","",RANK(W214,$W$206:$W$217)+COUNTIF(W214:$W$217,W214)-1)</f>
        <v/>
      </c>
      <c r="Y214" s="2" t="str">
        <f t="shared" si="115"/>
        <v/>
      </c>
      <c r="Z214" s="9"/>
      <c r="AA214" s="9"/>
      <c r="AB214" s="9"/>
      <c r="AC214" s="42">
        <f t="shared" si="116"/>
        <v>0</v>
      </c>
      <c r="AD214" s="171" t="str">
        <f t="shared" si="117"/>
        <v/>
      </c>
      <c r="AE214" s="171" t="str">
        <f t="shared" si="118"/>
        <v/>
      </c>
      <c r="AF214" s="172" t="str">
        <f t="shared" si="119"/>
        <v/>
      </c>
      <c r="AG214" s="173" t="str">
        <f t="shared" si="112"/>
        <v/>
      </c>
      <c r="AH214" s="24" t="str">
        <f>IF(F214="","",RANK(AG214,$AG$206:$AG$217)+COUNTIF(AG214:$AG$217,AG214)-1)</f>
        <v/>
      </c>
      <c r="AI214" s="2" t="str">
        <f t="shared" si="113"/>
        <v/>
      </c>
    </row>
    <row r="215" spans="4:35" ht="20.100000000000001" customHeight="1" x14ac:dyDescent="0.35">
      <c r="D215" s="35"/>
      <c r="E215" s="38"/>
      <c r="F215" s="141" t="str">
        <f>$F$63</f>
        <v/>
      </c>
      <c r="G215" s="22">
        <f>$G$80</f>
        <v>0</v>
      </c>
      <c r="H215" s="20">
        <f>$H$80</f>
        <v>0</v>
      </c>
      <c r="I215" s="20">
        <f>$I$80</f>
        <v>0</v>
      </c>
      <c r="J215" s="20">
        <f>$J$80</f>
        <v>0</v>
      </c>
      <c r="K215" s="20">
        <f>$K$80</f>
        <v>0</v>
      </c>
      <c r="L215" s="21">
        <f>$L$80</f>
        <v>0</v>
      </c>
      <c r="M215" s="345" t="str">
        <f>$M$80</f>
        <v/>
      </c>
      <c r="N215" s="342" t="str">
        <f>$N$80</f>
        <v/>
      </c>
      <c r="O215" s="21" t="str">
        <f>$O$80</f>
        <v/>
      </c>
      <c r="P215" s="23" t="str">
        <f>$P$80</f>
        <v/>
      </c>
      <c r="Q215" s="395"/>
      <c r="R215" s="9"/>
      <c r="S215" s="28">
        <f>IFERROR(HLOOKUP($S$205,$G$205:$P$217,11,FALSE),"")</f>
        <v>0</v>
      </c>
      <c r="T215" s="26" t="str">
        <f>IFERROR(HLOOKUP($T$205,$G$205:$P$217,11,FALSE),"")</f>
        <v/>
      </c>
      <c r="U215" s="170" t="str">
        <f>IFERROR(HLOOKUP($U$205,$G$205:$P$217,11,FALSE),"")</f>
        <v/>
      </c>
      <c r="V215" s="27" t="str">
        <f>IFERROR(HLOOKUP($V$205,$G$205:$P$217,11,FALSE),"")</f>
        <v/>
      </c>
      <c r="W215" s="40" t="str">
        <f t="shared" si="114"/>
        <v/>
      </c>
      <c r="X215" s="24" t="str">
        <f>IF(F215="","",RANK(W215,$W$206:$W$217)+COUNTIF(W215:$W$217,W215)-1)</f>
        <v/>
      </c>
      <c r="Y215" s="2" t="str">
        <f t="shared" si="115"/>
        <v/>
      </c>
      <c r="Z215" s="9"/>
      <c r="AA215" s="9"/>
      <c r="AB215" s="9"/>
      <c r="AC215" s="42">
        <f t="shared" si="116"/>
        <v>0</v>
      </c>
      <c r="AD215" s="171" t="str">
        <f t="shared" si="117"/>
        <v/>
      </c>
      <c r="AE215" s="171" t="str">
        <f t="shared" si="118"/>
        <v/>
      </c>
      <c r="AF215" s="172" t="str">
        <f t="shared" si="119"/>
        <v/>
      </c>
      <c r="AG215" s="173" t="str">
        <f t="shared" si="112"/>
        <v/>
      </c>
      <c r="AH215" s="24" t="str">
        <f>IF(F215="","",RANK(AG215,$AG$206:$AG$217)+COUNTIF(AG215:$AG$217,AG215)-1)</f>
        <v/>
      </c>
      <c r="AI215" s="2" t="str">
        <f t="shared" si="113"/>
        <v/>
      </c>
    </row>
    <row r="216" spans="4:35" ht="20.100000000000001" customHeight="1" x14ac:dyDescent="0.35">
      <c r="D216" s="35"/>
      <c r="E216" s="38"/>
      <c r="F216" s="141" t="str">
        <f>$F$64</f>
        <v/>
      </c>
      <c r="G216" s="22">
        <f>$G$81</f>
        <v>0</v>
      </c>
      <c r="H216" s="20">
        <f>$H$81</f>
        <v>0</v>
      </c>
      <c r="I216" s="20">
        <f>$I$81</f>
        <v>0</v>
      </c>
      <c r="J216" s="20">
        <f>$J$81</f>
        <v>0</v>
      </c>
      <c r="K216" s="20">
        <f>$K$81</f>
        <v>0</v>
      </c>
      <c r="L216" s="21">
        <f>$L$81</f>
        <v>0</v>
      </c>
      <c r="M216" s="345" t="str">
        <f>$M$81</f>
        <v/>
      </c>
      <c r="N216" s="342" t="str">
        <f>$N$81</f>
        <v/>
      </c>
      <c r="O216" s="21" t="str">
        <f>$O$81</f>
        <v/>
      </c>
      <c r="P216" s="350" t="str">
        <f>$P$81</f>
        <v/>
      </c>
      <c r="Q216" s="395"/>
      <c r="R216" s="9"/>
      <c r="S216" s="28">
        <f>IFERROR(HLOOKUP($S$205,$G$205:$P$217,12,FALSE),"")</f>
        <v>0</v>
      </c>
      <c r="T216" s="26" t="str">
        <f>IFERROR(HLOOKUP($T$205,$G$205:$P$217,12,FALSE),"")</f>
        <v/>
      </c>
      <c r="U216" s="170" t="str">
        <f>IFERROR(HLOOKUP($U$205,$G$205:$P$217,12,FALSE),"")</f>
        <v/>
      </c>
      <c r="V216" s="27" t="str">
        <f>IFERROR(HLOOKUP($V$205,$G$205:$P$217,12,FALSE),"")</f>
        <v/>
      </c>
      <c r="W216" s="40" t="str">
        <f t="shared" si="114"/>
        <v/>
      </c>
      <c r="X216" s="24" t="str">
        <f>IF(F216="","",RANK(W216,$W$206:$W$217)+COUNTIF(W216:$W$217,W216)-1)</f>
        <v/>
      </c>
      <c r="Y216" s="2" t="str">
        <f t="shared" si="115"/>
        <v/>
      </c>
      <c r="Z216" s="9"/>
      <c r="AA216" s="9"/>
      <c r="AB216" s="9"/>
      <c r="AC216" s="42">
        <f t="shared" si="116"/>
        <v>0</v>
      </c>
      <c r="AD216" s="171" t="str">
        <f t="shared" si="117"/>
        <v/>
      </c>
      <c r="AE216" s="171" t="str">
        <f t="shared" si="118"/>
        <v/>
      </c>
      <c r="AF216" s="172" t="str">
        <f t="shared" si="119"/>
        <v/>
      </c>
      <c r="AG216" s="173" t="str">
        <f t="shared" si="112"/>
        <v/>
      </c>
      <c r="AH216" s="24" t="str">
        <f>IF(F216="","",RANK(AG216,$AG$206:$AG$217)+COUNTIF(AG216:$AG$217,AG216)-1)</f>
        <v/>
      </c>
      <c r="AI216" s="2" t="str">
        <f t="shared" si="113"/>
        <v/>
      </c>
    </row>
    <row r="217" spans="4:35" ht="20.100000000000001" customHeight="1" thickBot="1" x14ac:dyDescent="0.4">
      <c r="D217" s="35"/>
      <c r="E217" s="38"/>
      <c r="F217" s="142" t="str">
        <f>$F$65</f>
        <v/>
      </c>
      <c r="G217" s="143">
        <f>$G$82</f>
        <v>0</v>
      </c>
      <c r="H217" s="144">
        <f>$H$82</f>
        <v>0</v>
      </c>
      <c r="I217" s="144">
        <f>$I$82</f>
        <v>0</v>
      </c>
      <c r="J217" s="144">
        <f>$J$82</f>
        <v>0</v>
      </c>
      <c r="K217" s="144">
        <f>$K$82</f>
        <v>0</v>
      </c>
      <c r="L217" s="145">
        <f>$L$82</f>
        <v>0</v>
      </c>
      <c r="M217" s="346" t="str">
        <f>$M$82</f>
        <v/>
      </c>
      <c r="N217" s="343" t="str">
        <f>$N$82</f>
        <v/>
      </c>
      <c r="O217" s="145" t="str">
        <f>$O$82</f>
        <v/>
      </c>
      <c r="P217" s="351" t="str">
        <f>$P$82</f>
        <v/>
      </c>
      <c r="Q217" s="395"/>
      <c r="R217" s="9"/>
      <c r="S217" s="178">
        <f>IFERROR(HLOOKUP($S$205,$G$205:$P$217,13,FALSE),"")</f>
        <v>0</v>
      </c>
      <c r="T217" s="175" t="str">
        <f>IFERROR(HLOOKUP($T$205,$G$205:$P$217,13,FALSE),"")</f>
        <v/>
      </c>
      <c r="U217" s="179" t="str">
        <f>IFERROR(HLOOKUP($U$205,$G$205:$P$217,13,FALSE),"")</f>
        <v/>
      </c>
      <c r="V217" s="176" t="str">
        <f>IFERROR(HLOOKUP($V$205,$G$205:$P$217,13,FALSE),"")</f>
        <v/>
      </c>
      <c r="W217" s="180" t="str">
        <f t="shared" si="114"/>
        <v/>
      </c>
      <c r="X217" s="177" t="str">
        <f>IF(F217="","",RANK(W217,$W$206:$W$217)+COUNTIF(W217:$W$217,W217)-1)</f>
        <v/>
      </c>
      <c r="Y217" s="2" t="str">
        <f t="shared" si="115"/>
        <v/>
      </c>
      <c r="Z217" s="9"/>
      <c r="AA217" s="9"/>
      <c r="AB217" s="9"/>
      <c r="AC217" s="181">
        <f t="shared" si="116"/>
        <v>0</v>
      </c>
      <c r="AD217" s="182" t="str">
        <f t="shared" si="117"/>
        <v/>
      </c>
      <c r="AE217" s="182" t="str">
        <f t="shared" si="118"/>
        <v/>
      </c>
      <c r="AF217" s="183" t="str">
        <f t="shared" si="119"/>
        <v/>
      </c>
      <c r="AG217" s="184" t="str">
        <f t="shared" si="112"/>
        <v/>
      </c>
      <c r="AH217" s="177" t="str">
        <f>IF(F217="","",RANK(AG217,$AG$206:$AG$217)+COUNTIF(AG217:$AG$217,AG217)-1)</f>
        <v/>
      </c>
      <c r="AI217" s="2" t="str">
        <f t="shared" si="113"/>
        <v/>
      </c>
    </row>
    <row r="218" spans="4:35" ht="20.100000000000001" customHeight="1" thickTop="1" x14ac:dyDescent="0.35">
      <c r="D218" s="35"/>
      <c r="E218" s="35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16"/>
    </row>
    <row r="219" spans="4:35" ht="20.100000000000001" customHeight="1" x14ac:dyDescent="0.35">
      <c r="D219" s="35"/>
      <c r="E219" s="35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16"/>
    </row>
    <row r="220" spans="4:35" ht="20.100000000000001" customHeight="1" thickBot="1" x14ac:dyDescent="0.4">
      <c r="D220" s="35"/>
      <c r="E220" s="35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16"/>
    </row>
    <row r="221" spans="4:35" ht="20.100000000000001" customHeight="1" thickTop="1" thickBot="1" x14ac:dyDescent="0.4">
      <c r="D221" s="35"/>
      <c r="E221" s="35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86" t="str">
        <f>S222</f>
        <v>出率</v>
      </c>
      <c r="AD221" s="187" t="str">
        <f>T222</f>
        <v>振率</v>
      </c>
      <c r="AE221" s="187" t="str">
        <f>U222</f>
        <v>盗塁</v>
      </c>
      <c r="AF221" s="188" t="str">
        <f>V222</f>
        <v/>
      </c>
      <c r="AG221" s="189" t="s">
        <v>49</v>
      </c>
      <c r="AH221" s="190" t="s">
        <v>50</v>
      </c>
    </row>
    <row r="222" spans="4:35" ht="20.100000000000001" customHeight="1" thickTop="1" thickBot="1" x14ac:dyDescent="0.4">
      <c r="D222" s="35"/>
      <c r="E222" s="35"/>
      <c r="F222" s="135" t="s">
        <v>26</v>
      </c>
      <c r="G222" s="51" t="s">
        <v>1</v>
      </c>
      <c r="H222" s="51" t="s">
        <v>42</v>
      </c>
      <c r="I222" s="52" t="s">
        <v>43</v>
      </c>
      <c r="J222" s="52" t="s">
        <v>4</v>
      </c>
      <c r="K222" s="52" t="s">
        <v>13</v>
      </c>
      <c r="L222" s="147" t="s">
        <v>44</v>
      </c>
      <c r="M222" s="313" t="s">
        <v>93</v>
      </c>
      <c r="N222" s="109" t="s">
        <v>47</v>
      </c>
      <c r="O222" s="49" t="s">
        <v>48</v>
      </c>
      <c r="P222" s="53" t="s">
        <v>46</v>
      </c>
      <c r="Q222" s="394"/>
      <c r="R222" s="9"/>
      <c r="S222" s="150" t="str">
        <f>IF(入力!I13="","",入力!I13)</f>
        <v>出率</v>
      </c>
      <c r="T222" s="48" t="str">
        <f>IF(入力!J13="","",入力!J13)</f>
        <v>振率</v>
      </c>
      <c r="U222" s="48" t="str">
        <f>IF(入力!K13="","",入力!K13)</f>
        <v>盗塁</v>
      </c>
      <c r="V222" s="151" t="str">
        <f>IF(入力!L13="","",入力!L13)</f>
        <v/>
      </c>
      <c r="W222" s="50" t="s">
        <v>49</v>
      </c>
      <c r="X222" s="53" t="s">
        <v>50</v>
      </c>
      <c r="Y222" s="9"/>
      <c r="Z222" s="9"/>
      <c r="AA222" s="9"/>
      <c r="AB222" s="9"/>
      <c r="AC222" s="152">
        <f>通年成績ラインアップ!$P$22</f>
        <v>1.8</v>
      </c>
      <c r="AD222" s="153">
        <f>通年成績ラインアップ!$Q$22</f>
        <v>1.6</v>
      </c>
      <c r="AE222" s="153">
        <f>通年成績ラインアップ!$R$22</f>
        <v>1.4</v>
      </c>
      <c r="AF222" s="154">
        <f>通年成績ラインアップ!$S$22</f>
        <v>1.2</v>
      </c>
      <c r="AG222" s="155"/>
      <c r="AH222" s="156"/>
    </row>
    <row r="223" spans="4:35" ht="20.100000000000001" customHeight="1" x14ac:dyDescent="0.35">
      <c r="D223" s="35"/>
      <c r="E223" s="38"/>
      <c r="F223" s="137" t="str">
        <f>$F$54</f>
        <v/>
      </c>
      <c r="G223" s="138">
        <f>$G$71</f>
        <v>0</v>
      </c>
      <c r="H223" s="139">
        <f>$H$71</f>
        <v>0</v>
      </c>
      <c r="I223" s="139">
        <f>$I$71</f>
        <v>0</v>
      </c>
      <c r="J223" s="139">
        <f>$J$71</f>
        <v>0</v>
      </c>
      <c r="K223" s="139">
        <f>$K$71</f>
        <v>0</v>
      </c>
      <c r="L223" s="140">
        <f>$L$71</f>
        <v>0</v>
      </c>
      <c r="M223" s="344" t="str">
        <f>$M$71</f>
        <v/>
      </c>
      <c r="N223" s="341" t="str">
        <f>$N$71</f>
        <v/>
      </c>
      <c r="O223" s="140" t="str">
        <f>$O$71</f>
        <v/>
      </c>
      <c r="P223" s="349" t="str">
        <f>$P$71</f>
        <v/>
      </c>
      <c r="Q223" s="395"/>
      <c r="R223" s="9"/>
      <c r="S223" s="160">
        <f>IFERROR(HLOOKUP($S$222,$G$222:$P$234,2,FALSE),"")</f>
        <v>0</v>
      </c>
      <c r="T223" s="161">
        <f>IFERROR(HLOOKUP($T$222,$G$222:$P$234,2,FALSE),"")</f>
        <v>0</v>
      </c>
      <c r="U223" s="162" t="str">
        <f>IFERROR(HLOOKUP($U$222,$G$222:$P$234,2,FALSE),"")</f>
        <v/>
      </c>
      <c r="V223" s="163" t="str">
        <f>IFERROR(HLOOKUP($V$222,$G$222:$P$234,2,FALSE),"")</f>
        <v/>
      </c>
      <c r="W223" s="164" t="str">
        <f>IF(F223="","",SUM(S223:V223))</f>
        <v/>
      </c>
      <c r="X223" s="165" t="str">
        <f>IF(F223="","",RANK(W223,$W$223:$W$234)+COUNTIF(W223:$W$234,W223)-1)</f>
        <v/>
      </c>
      <c r="Y223" s="2" t="str">
        <f>F223</f>
        <v/>
      </c>
      <c r="Z223" s="9"/>
      <c r="AA223" s="9"/>
      <c r="AB223" s="9"/>
      <c r="AC223" s="166">
        <f>IFERROR(S223*$AC$222,"")</f>
        <v>0</v>
      </c>
      <c r="AD223" s="167">
        <f>IFERROR(T223*$AD$222,"")</f>
        <v>0</v>
      </c>
      <c r="AE223" s="167" t="str">
        <f>IFERROR(U223*$AE$222,"")</f>
        <v/>
      </c>
      <c r="AF223" s="168" t="str">
        <f>IFERROR(V223*$AF$222,"")</f>
        <v/>
      </c>
      <c r="AG223" s="169" t="str">
        <f t="shared" ref="AG223:AG234" si="120">IF(F223="","",SUM(AC223:AF223))</f>
        <v/>
      </c>
      <c r="AH223" s="165" t="str">
        <f>IF(F223="","",RANK(AG223,$AG$223:$AG$234)+COUNTIF(AG223:$AG$234,AG223)-1)</f>
        <v/>
      </c>
      <c r="AI223" s="2" t="str">
        <f t="shared" ref="AI223:AI234" si="121">F223</f>
        <v/>
      </c>
    </row>
    <row r="224" spans="4:35" ht="20.100000000000001" customHeight="1" x14ac:dyDescent="0.35">
      <c r="D224" s="35"/>
      <c r="E224" s="38"/>
      <c r="F224" s="141" t="str">
        <f>$F$55</f>
        <v/>
      </c>
      <c r="G224" s="22">
        <f>$G$72</f>
        <v>0</v>
      </c>
      <c r="H224" s="20">
        <f>$H$72</f>
        <v>0</v>
      </c>
      <c r="I224" s="20">
        <f>$I$72</f>
        <v>0</v>
      </c>
      <c r="J224" s="20">
        <f>$J$72</f>
        <v>0</v>
      </c>
      <c r="K224" s="20">
        <f>$K$72</f>
        <v>0</v>
      </c>
      <c r="L224" s="21">
        <f>$L$72</f>
        <v>0</v>
      </c>
      <c r="M224" s="345" t="str">
        <f>$M$72</f>
        <v/>
      </c>
      <c r="N224" s="342" t="str">
        <f>$N$72</f>
        <v/>
      </c>
      <c r="O224" s="21" t="str">
        <f>$O$72</f>
        <v/>
      </c>
      <c r="P224" s="350" t="str">
        <f>$P$72</f>
        <v/>
      </c>
      <c r="Q224" s="395"/>
      <c r="R224" s="9"/>
      <c r="S224" s="28">
        <f>IFERROR(HLOOKUP($S$222,$G$222:$P$234,3,FALSE),"")</f>
        <v>0</v>
      </c>
      <c r="T224" s="26">
        <f>IFERROR(HLOOKUP($T$222,$G$222:$P$234,3,FALSE),"")</f>
        <v>0</v>
      </c>
      <c r="U224" s="170" t="str">
        <f>IFERROR(HLOOKUP($U$222,$G$222:$P$234,3,FALSE),"")</f>
        <v/>
      </c>
      <c r="V224" s="27" t="str">
        <f>IFERROR(HLOOKUP($V$222,$G$222:$P$234,3,FALSE),"")</f>
        <v/>
      </c>
      <c r="W224" s="40" t="str">
        <f t="shared" ref="W224:W234" si="122">IF(F224="","",SUM(S224:V224))</f>
        <v/>
      </c>
      <c r="X224" s="24" t="str">
        <f>IF(F224="","",RANK(W224,$W$223:$W$234)+COUNTIF(W224:$W$234,W224)-1)</f>
        <v/>
      </c>
      <c r="Y224" s="2" t="str">
        <f t="shared" ref="Y224:Y234" si="123">F224</f>
        <v/>
      </c>
      <c r="Z224" s="9"/>
      <c r="AA224" s="9"/>
      <c r="AB224" s="9"/>
      <c r="AC224" s="42">
        <f t="shared" ref="AC224:AC234" si="124">IFERROR(S224*$AC$222,"")</f>
        <v>0</v>
      </c>
      <c r="AD224" s="171">
        <f t="shared" ref="AD224:AD234" si="125">IFERROR(T224*$AD$222,"")</f>
        <v>0</v>
      </c>
      <c r="AE224" s="171" t="str">
        <f t="shared" ref="AE224:AE234" si="126">IFERROR(U224*$AE$222,"")</f>
        <v/>
      </c>
      <c r="AF224" s="172" t="str">
        <f t="shared" ref="AF224:AF234" si="127">IFERROR(V224*$AF$222,"")</f>
        <v/>
      </c>
      <c r="AG224" s="173" t="str">
        <f t="shared" si="120"/>
        <v/>
      </c>
      <c r="AH224" s="24" t="str">
        <f>IF(F224="","",RANK(AG224,$AG$223:$AG$234)+COUNTIF(AG224:$AG$234,AG224)-1)</f>
        <v/>
      </c>
      <c r="AI224" s="2" t="str">
        <f t="shared" si="121"/>
        <v/>
      </c>
    </row>
    <row r="225" spans="4:35" ht="20.100000000000001" customHeight="1" x14ac:dyDescent="0.35">
      <c r="D225" s="35"/>
      <c r="E225" s="38"/>
      <c r="F225" s="141" t="str">
        <f>$F$56</f>
        <v/>
      </c>
      <c r="G225" s="22">
        <f>$G$73</f>
        <v>0</v>
      </c>
      <c r="H225" s="20">
        <f>$H$73</f>
        <v>0</v>
      </c>
      <c r="I225" s="20">
        <f>$I$73</f>
        <v>0</v>
      </c>
      <c r="J225" s="20">
        <f>$J$73</f>
        <v>0</v>
      </c>
      <c r="K225" s="20">
        <f>$K$73</f>
        <v>0</v>
      </c>
      <c r="L225" s="21">
        <f>$L$73</f>
        <v>0</v>
      </c>
      <c r="M225" s="345" t="str">
        <f>$M$73</f>
        <v/>
      </c>
      <c r="N225" s="342" t="str">
        <f>$N$73</f>
        <v/>
      </c>
      <c r="O225" s="21" t="str">
        <f>$O$73</f>
        <v/>
      </c>
      <c r="P225" s="350" t="str">
        <f>$P$73</f>
        <v/>
      </c>
      <c r="Q225" s="395"/>
      <c r="R225" s="9"/>
      <c r="S225" s="28">
        <v>0</v>
      </c>
      <c r="T225" s="26">
        <f>IFERROR(HLOOKUP($T$222,$G$222:$P$234,4,FALSE),"")</f>
        <v>0</v>
      </c>
      <c r="U225" s="170" t="str">
        <f>IFERROR(HLOOKUP($U$222,$G$222:$P$234,4,FALSE),"")</f>
        <v/>
      </c>
      <c r="V225" s="27" t="str">
        <f>IFERROR(HLOOKUP($V$222,$G$222:$P$234,4,FALSE),"")</f>
        <v/>
      </c>
      <c r="W225" s="40" t="str">
        <f t="shared" si="122"/>
        <v/>
      </c>
      <c r="X225" s="24" t="str">
        <f>IF(F225="","",RANK(W225,$W$223:$W$234)+COUNTIF(W225:$W$234,W225)-1)</f>
        <v/>
      </c>
      <c r="Y225" s="2" t="str">
        <f t="shared" si="123"/>
        <v/>
      </c>
      <c r="Z225" s="9"/>
      <c r="AA225" s="9"/>
      <c r="AB225" s="9"/>
      <c r="AC225" s="42">
        <f t="shared" si="124"/>
        <v>0</v>
      </c>
      <c r="AD225" s="171">
        <f t="shared" si="125"/>
        <v>0</v>
      </c>
      <c r="AE225" s="171" t="str">
        <f t="shared" si="126"/>
        <v/>
      </c>
      <c r="AF225" s="172" t="str">
        <f t="shared" si="127"/>
        <v/>
      </c>
      <c r="AG225" s="173" t="str">
        <f t="shared" si="120"/>
        <v/>
      </c>
      <c r="AH225" s="24" t="str">
        <f>IF(F225="","",RANK(AG225,$AG$223:$AG$234)+COUNTIF(AG225:$AG$234,AG225)-1)</f>
        <v/>
      </c>
      <c r="AI225" s="2" t="str">
        <f t="shared" si="121"/>
        <v/>
      </c>
    </row>
    <row r="226" spans="4:35" ht="20.100000000000001" customHeight="1" x14ac:dyDescent="0.35">
      <c r="D226" s="35"/>
      <c r="E226" s="38"/>
      <c r="F226" s="141" t="str">
        <f>$F$57</f>
        <v/>
      </c>
      <c r="G226" s="22">
        <f>$G$74</f>
        <v>0</v>
      </c>
      <c r="H226" s="20">
        <f>$H$74</f>
        <v>0</v>
      </c>
      <c r="I226" s="20">
        <f>$I$74</f>
        <v>0</v>
      </c>
      <c r="J226" s="20">
        <f>$J$74</f>
        <v>0</v>
      </c>
      <c r="K226" s="20">
        <f>$K$74</f>
        <v>0</v>
      </c>
      <c r="L226" s="21">
        <f>$L$74</f>
        <v>0</v>
      </c>
      <c r="M226" s="345" t="str">
        <f>$M$74</f>
        <v/>
      </c>
      <c r="N226" s="342" t="str">
        <f>$N$74</f>
        <v/>
      </c>
      <c r="O226" s="21" t="str">
        <f>$O$74</f>
        <v/>
      </c>
      <c r="P226" s="350" t="str">
        <f>$P$74</f>
        <v/>
      </c>
      <c r="Q226" s="395"/>
      <c r="R226" s="9"/>
      <c r="S226" s="28">
        <f>IFERROR(HLOOKUP($S$222,$G$222:$P$234,5,FALSE),"")</f>
        <v>0</v>
      </c>
      <c r="T226" s="26">
        <f>IFERROR(HLOOKUP($T$222,$G$222:$P$234,5,FALSE),"")</f>
        <v>0</v>
      </c>
      <c r="U226" s="170" t="str">
        <f>IFERROR(HLOOKUP($U$222,$G$222:$P$234,5,FALSE),"")</f>
        <v/>
      </c>
      <c r="V226" s="27" t="str">
        <f>IFERROR(HLOOKUP($V$222,$G$222:$P$234,5,FALSE),"")</f>
        <v/>
      </c>
      <c r="W226" s="40" t="str">
        <f t="shared" si="122"/>
        <v/>
      </c>
      <c r="X226" s="24" t="str">
        <f>IF(F226="","",RANK(W226,$W$223:$W$234)+COUNTIF(W226:$W$234,W226)-1)</f>
        <v/>
      </c>
      <c r="Y226" s="2" t="str">
        <f t="shared" si="123"/>
        <v/>
      </c>
      <c r="Z226" s="9"/>
      <c r="AA226" s="9"/>
      <c r="AB226" s="9"/>
      <c r="AC226" s="42">
        <f t="shared" si="124"/>
        <v>0</v>
      </c>
      <c r="AD226" s="171">
        <f t="shared" si="125"/>
        <v>0</v>
      </c>
      <c r="AE226" s="171" t="str">
        <f t="shared" si="126"/>
        <v/>
      </c>
      <c r="AF226" s="172" t="str">
        <f t="shared" si="127"/>
        <v/>
      </c>
      <c r="AG226" s="173" t="str">
        <f t="shared" si="120"/>
        <v/>
      </c>
      <c r="AH226" s="24" t="str">
        <f>IF(F226="","",RANK(AG226,$AG$223:$AG$234)+COUNTIF(AG226:$AG$234,AG226)-1)</f>
        <v/>
      </c>
      <c r="AI226" s="2" t="str">
        <f t="shared" si="121"/>
        <v/>
      </c>
    </row>
    <row r="227" spans="4:35" ht="20.100000000000001" customHeight="1" x14ac:dyDescent="0.35">
      <c r="D227" s="35"/>
      <c r="E227" s="38"/>
      <c r="F227" s="141" t="str">
        <f>$F$58</f>
        <v/>
      </c>
      <c r="G227" s="22">
        <f>$G$75</f>
        <v>0</v>
      </c>
      <c r="H227" s="20">
        <f>$H$75</f>
        <v>0</v>
      </c>
      <c r="I227" s="20">
        <f>$I$75</f>
        <v>0</v>
      </c>
      <c r="J227" s="20">
        <f>$J$75</f>
        <v>0</v>
      </c>
      <c r="K227" s="20">
        <f>$K$75</f>
        <v>0</v>
      </c>
      <c r="L227" s="21">
        <f>$L$75</f>
        <v>0</v>
      </c>
      <c r="M227" s="345" t="str">
        <f>$M$75</f>
        <v/>
      </c>
      <c r="N227" s="342" t="str">
        <f>$N$75</f>
        <v/>
      </c>
      <c r="O227" s="21" t="str">
        <f>$O$75</f>
        <v/>
      </c>
      <c r="P227" s="350" t="str">
        <f>$P$75</f>
        <v/>
      </c>
      <c r="Q227" s="395"/>
      <c r="R227" s="9"/>
      <c r="S227" s="28">
        <f>IFERROR(HLOOKUP($S$222,$G$222:$P$234,6,FALSE),"")</f>
        <v>0</v>
      </c>
      <c r="T227" s="26">
        <f>IFERROR(HLOOKUP($T$222,$G$222:$P$234,6,FALSE),"")</f>
        <v>0</v>
      </c>
      <c r="U227" s="170" t="str">
        <f>IFERROR(HLOOKUP($U$222,$G$222:$P$234,6,FALSE),"")</f>
        <v/>
      </c>
      <c r="V227" s="27" t="str">
        <f>IFERROR(HLOOKUP($V$222,$G$222:$P$234,6,FALSE),"")</f>
        <v/>
      </c>
      <c r="W227" s="40" t="str">
        <f t="shared" si="122"/>
        <v/>
      </c>
      <c r="X227" s="24" t="str">
        <f>IF(F227="","",RANK(W227,$W$223:$W$234)+COUNTIF(W227:$W$234,W227)-1)</f>
        <v/>
      </c>
      <c r="Y227" s="2" t="str">
        <f t="shared" si="123"/>
        <v/>
      </c>
      <c r="Z227" s="9"/>
      <c r="AA227" s="9"/>
      <c r="AB227" s="9"/>
      <c r="AC227" s="42">
        <f t="shared" si="124"/>
        <v>0</v>
      </c>
      <c r="AD227" s="171">
        <f t="shared" si="125"/>
        <v>0</v>
      </c>
      <c r="AE227" s="171" t="str">
        <f t="shared" si="126"/>
        <v/>
      </c>
      <c r="AF227" s="172" t="str">
        <f t="shared" si="127"/>
        <v/>
      </c>
      <c r="AG227" s="173" t="str">
        <f t="shared" si="120"/>
        <v/>
      </c>
      <c r="AH227" s="24" t="str">
        <f>IF(F227="","",RANK(AG227,$AG$223:$AG$234)+COUNTIF(AG227:$AG$234,AG227)-1)</f>
        <v/>
      </c>
      <c r="AI227" s="2" t="str">
        <f t="shared" si="121"/>
        <v/>
      </c>
    </row>
    <row r="228" spans="4:35" ht="20.100000000000001" customHeight="1" x14ac:dyDescent="0.35">
      <c r="D228" s="35"/>
      <c r="E228" s="38"/>
      <c r="F228" s="141" t="str">
        <f>$F$59</f>
        <v/>
      </c>
      <c r="G228" s="22">
        <f>$G$76</f>
        <v>0</v>
      </c>
      <c r="H228" s="20">
        <f>$H$76</f>
        <v>0</v>
      </c>
      <c r="I228" s="20">
        <f>$I$76</f>
        <v>0</v>
      </c>
      <c r="J228" s="20">
        <f>$J$76</f>
        <v>0</v>
      </c>
      <c r="K228" s="20">
        <f>$K$76</f>
        <v>0</v>
      </c>
      <c r="L228" s="21">
        <f>$L$76</f>
        <v>0</v>
      </c>
      <c r="M228" s="345" t="str">
        <f>$M$76</f>
        <v/>
      </c>
      <c r="N228" s="342" t="str">
        <f>$N$76</f>
        <v/>
      </c>
      <c r="O228" s="21" t="str">
        <f>$O$76</f>
        <v/>
      </c>
      <c r="P228" s="350" t="str">
        <f>$P$76</f>
        <v/>
      </c>
      <c r="Q228" s="395"/>
      <c r="R228" s="9"/>
      <c r="S228" s="28">
        <f>IFERROR(HLOOKUP($S$222,$G$222:$P$234,7,FALSE),"")</f>
        <v>0</v>
      </c>
      <c r="T228" s="26">
        <f>IFERROR(HLOOKUP($T$222,$G$222:$P$234,7,FALSE),"")</f>
        <v>0</v>
      </c>
      <c r="U228" s="170" t="str">
        <f>IFERROR(HLOOKUP($U$222,$G$222:$P$234,7,FALSE),"")</f>
        <v/>
      </c>
      <c r="V228" s="27" t="str">
        <f>IFERROR(HLOOKUP($V$222,$G$222:$P$234,7,FALSE),"")</f>
        <v/>
      </c>
      <c r="W228" s="40" t="str">
        <f t="shared" si="122"/>
        <v/>
      </c>
      <c r="X228" s="24" t="str">
        <f>IF(F228="","",RANK(W228,$W$223:$W$234)+COUNTIF(W228:$W$234,W228)-1)</f>
        <v/>
      </c>
      <c r="Y228" s="2" t="str">
        <f t="shared" si="123"/>
        <v/>
      </c>
      <c r="Z228" s="9"/>
      <c r="AA228" s="9"/>
      <c r="AB228" s="9"/>
      <c r="AC228" s="42">
        <f t="shared" si="124"/>
        <v>0</v>
      </c>
      <c r="AD228" s="171">
        <f t="shared" si="125"/>
        <v>0</v>
      </c>
      <c r="AE228" s="171" t="str">
        <f t="shared" si="126"/>
        <v/>
      </c>
      <c r="AF228" s="172" t="str">
        <f t="shared" si="127"/>
        <v/>
      </c>
      <c r="AG228" s="173" t="str">
        <f t="shared" si="120"/>
        <v/>
      </c>
      <c r="AH228" s="24" t="str">
        <f>IF(F228="","",RANK(AG228,$AG$223:$AG$234)+COUNTIF(AG228:$AG$234,AG228)-1)</f>
        <v/>
      </c>
      <c r="AI228" s="2" t="str">
        <f t="shared" si="121"/>
        <v/>
      </c>
    </row>
    <row r="229" spans="4:35" ht="20.100000000000001" customHeight="1" x14ac:dyDescent="0.35">
      <c r="D229" s="35"/>
      <c r="E229" s="38"/>
      <c r="F229" s="141" t="str">
        <f>$F$60</f>
        <v/>
      </c>
      <c r="G229" s="22">
        <f>$G$77</f>
        <v>0</v>
      </c>
      <c r="H229" s="20">
        <f>$H$77</f>
        <v>0</v>
      </c>
      <c r="I229" s="20">
        <f>$I$77</f>
        <v>0</v>
      </c>
      <c r="J229" s="20">
        <f>$J$77</f>
        <v>0</v>
      </c>
      <c r="K229" s="20">
        <f>$K$77</f>
        <v>0</v>
      </c>
      <c r="L229" s="21">
        <f>$L$77</f>
        <v>0</v>
      </c>
      <c r="M229" s="345" t="str">
        <f>$M$77</f>
        <v/>
      </c>
      <c r="N229" s="342" t="str">
        <f>$N$77</f>
        <v/>
      </c>
      <c r="O229" s="21" t="str">
        <f>$O$77</f>
        <v/>
      </c>
      <c r="P229" s="350" t="str">
        <f>$P$77</f>
        <v/>
      </c>
      <c r="Q229" s="395"/>
      <c r="R229" s="9"/>
      <c r="S229" s="28">
        <f>IFERROR(HLOOKUP($S$222,$G$222:$P$234,8,FALSE),"")</f>
        <v>0</v>
      </c>
      <c r="T229" s="26">
        <f>IFERROR(HLOOKUP($T$222,$G$222:$P$234,8,FALSE),"")</f>
        <v>0</v>
      </c>
      <c r="U229" s="170" t="str">
        <f>IFERROR(HLOOKUP($U$222,$G$222:$P$234,8,FALSE),"")</f>
        <v/>
      </c>
      <c r="V229" s="27" t="str">
        <f>IFERROR(HLOOKUP($V$222,$G$222:$P$234,8,FALSE),"")</f>
        <v/>
      </c>
      <c r="W229" s="40" t="str">
        <f t="shared" si="122"/>
        <v/>
      </c>
      <c r="X229" s="24" t="str">
        <f>IF(F229="","",RANK(W229,$W$223:$W$234)+COUNTIF(W229:$W$234,W229)-1)</f>
        <v/>
      </c>
      <c r="Y229" s="2" t="str">
        <f t="shared" si="123"/>
        <v/>
      </c>
      <c r="Z229" s="9"/>
      <c r="AA229" s="9"/>
      <c r="AB229" s="9"/>
      <c r="AC229" s="42">
        <f t="shared" si="124"/>
        <v>0</v>
      </c>
      <c r="AD229" s="171">
        <f t="shared" si="125"/>
        <v>0</v>
      </c>
      <c r="AE229" s="171" t="str">
        <f t="shared" si="126"/>
        <v/>
      </c>
      <c r="AF229" s="172" t="str">
        <f t="shared" si="127"/>
        <v/>
      </c>
      <c r="AG229" s="173" t="str">
        <f t="shared" si="120"/>
        <v/>
      </c>
      <c r="AH229" s="24" t="str">
        <f>IF(F229="","",RANK(AG229,$AG$223:$AG$234)+COUNTIF(AG229:$AG$234,AG229)-1)</f>
        <v/>
      </c>
      <c r="AI229" s="2" t="str">
        <f t="shared" si="121"/>
        <v/>
      </c>
    </row>
    <row r="230" spans="4:35" ht="20.100000000000001" customHeight="1" x14ac:dyDescent="0.35">
      <c r="D230" s="35"/>
      <c r="E230" s="38"/>
      <c r="F230" s="141" t="str">
        <f>$F$61</f>
        <v/>
      </c>
      <c r="G230" s="22">
        <f>$G$78</f>
        <v>0</v>
      </c>
      <c r="H230" s="20">
        <f>$H$78</f>
        <v>0</v>
      </c>
      <c r="I230" s="20">
        <f>$I$78</f>
        <v>0</v>
      </c>
      <c r="J230" s="20">
        <f>$J$78</f>
        <v>0</v>
      </c>
      <c r="K230" s="20">
        <f>$K$78</f>
        <v>0</v>
      </c>
      <c r="L230" s="21">
        <f>$L$78</f>
        <v>0</v>
      </c>
      <c r="M230" s="345" t="str">
        <f>$M$78</f>
        <v/>
      </c>
      <c r="N230" s="342" t="str">
        <f>$N$78</f>
        <v/>
      </c>
      <c r="O230" s="21" t="str">
        <f>$O$78</f>
        <v/>
      </c>
      <c r="P230" s="350" t="str">
        <f>$P$78</f>
        <v/>
      </c>
      <c r="Q230" s="395"/>
      <c r="R230" s="9"/>
      <c r="S230" s="28">
        <f>IFERROR(HLOOKUP($S$222,$G$222:$P$234,9,FALSE),"")</f>
        <v>0</v>
      </c>
      <c r="T230" s="26">
        <f>IFERROR(HLOOKUP($T$222,$G$222:$P$234,9,FALSE),"")</f>
        <v>0</v>
      </c>
      <c r="U230" s="170" t="str">
        <f>IFERROR(HLOOKUP($U$222,$G$222:$P$234,9,FALSE),"")</f>
        <v/>
      </c>
      <c r="V230" s="27" t="str">
        <f>IFERROR(HLOOKUP($V$222,$G$222:$P$234,9,FALSE),"")</f>
        <v/>
      </c>
      <c r="W230" s="40" t="str">
        <f t="shared" si="122"/>
        <v/>
      </c>
      <c r="X230" s="24" t="str">
        <f>IF(F230="","",RANK(W230,$W$223:$W$234)+COUNTIF(W230:$W$234,W230)-1)</f>
        <v/>
      </c>
      <c r="Y230" s="2" t="str">
        <f t="shared" si="123"/>
        <v/>
      </c>
      <c r="Z230" s="9"/>
      <c r="AA230" s="9"/>
      <c r="AB230" s="9"/>
      <c r="AC230" s="42">
        <f t="shared" si="124"/>
        <v>0</v>
      </c>
      <c r="AD230" s="171">
        <f t="shared" si="125"/>
        <v>0</v>
      </c>
      <c r="AE230" s="171" t="str">
        <f t="shared" si="126"/>
        <v/>
      </c>
      <c r="AF230" s="172" t="str">
        <f t="shared" si="127"/>
        <v/>
      </c>
      <c r="AG230" s="173" t="str">
        <f t="shared" si="120"/>
        <v/>
      </c>
      <c r="AH230" s="24" t="str">
        <f>IF(F230="","",RANK(AG230,$AG$223:$AG$234)+COUNTIF(AG230:$AG$234,AG230)-1)</f>
        <v/>
      </c>
      <c r="AI230" s="2" t="str">
        <f t="shared" si="121"/>
        <v/>
      </c>
    </row>
    <row r="231" spans="4:35" ht="20.100000000000001" customHeight="1" x14ac:dyDescent="0.35">
      <c r="D231" s="35"/>
      <c r="E231" s="38"/>
      <c r="F231" s="141" t="str">
        <f>$F$62</f>
        <v/>
      </c>
      <c r="G231" s="22">
        <f>$G$79</f>
        <v>0</v>
      </c>
      <c r="H231" s="20">
        <f>$H$79</f>
        <v>0</v>
      </c>
      <c r="I231" s="20">
        <f>$I$79</f>
        <v>0</v>
      </c>
      <c r="J231" s="20">
        <f>$J$79</f>
        <v>0</v>
      </c>
      <c r="K231" s="20">
        <f>$K$79</f>
        <v>0</v>
      </c>
      <c r="L231" s="21">
        <f>$L$79</f>
        <v>0</v>
      </c>
      <c r="M231" s="345" t="str">
        <f>$M$79</f>
        <v/>
      </c>
      <c r="N231" s="342" t="str">
        <f>$N$79</f>
        <v/>
      </c>
      <c r="O231" s="21" t="str">
        <f>$O$79</f>
        <v/>
      </c>
      <c r="P231" s="350" t="str">
        <f>$P$79</f>
        <v/>
      </c>
      <c r="Q231" s="395"/>
      <c r="R231" s="9"/>
      <c r="S231" s="28">
        <f>IFERROR(HLOOKUP($S$222,$G$222:$P$234,10,FALSE),"")</f>
        <v>0</v>
      </c>
      <c r="T231" s="26">
        <f>IFERROR(HLOOKUP($T$222,$G$222:$P$234,10,FALSE),"")</f>
        <v>0</v>
      </c>
      <c r="U231" s="170" t="str">
        <f>IFERROR(HLOOKUP($U$222,$G$222:$P$234,10,FALSE),"")</f>
        <v/>
      </c>
      <c r="V231" s="27" t="str">
        <f>IFERROR(HLOOKUP($V$222,$G$222:$P$234,10,FALSE),"")</f>
        <v/>
      </c>
      <c r="W231" s="40" t="str">
        <f t="shared" si="122"/>
        <v/>
      </c>
      <c r="X231" s="24" t="str">
        <f>IF(F231="","",RANK(W231,$W$223:$W$234)+COUNTIF(W231:$W$234,W231)-1)</f>
        <v/>
      </c>
      <c r="Y231" s="2" t="str">
        <f t="shared" si="123"/>
        <v/>
      </c>
      <c r="Z231" s="9"/>
      <c r="AA231" s="9"/>
      <c r="AB231" s="9"/>
      <c r="AC231" s="42">
        <f t="shared" si="124"/>
        <v>0</v>
      </c>
      <c r="AD231" s="171">
        <f t="shared" si="125"/>
        <v>0</v>
      </c>
      <c r="AE231" s="171" t="str">
        <f t="shared" si="126"/>
        <v/>
      </c>
      <c r="AF231" s="172" t="str">
        <f t="shared" si="127"/>
        <v/>
      </c>
      <c r="AG231" s="173" t="str">
        <f t="shared" si="120"/>
        <v/>
      </c>
      <c r="AH231" s="24" t="str">
        <f>IF(F231="","",RANK(AG231,$AG$223:$AG$234)+COUNTIF(AG231:$AG$234,AG231)-1)</f>
        <v/>
      </c>
      <c r="AI231" s="2" t="str">
        <f t="shared" si="121"/>
        <v/>
      </c>
    </row>
    <row r="232" spans="4:35" ht="20.100000000000001" customHeight="1" x14ac:dyDescent="0.35">
      <c r="D232" s="35"/>
      <c r="E232" s="38"/>
      <c r="F232" s="141" t="str">
        <f>$F$63</f>
        <v/>
      </c>
      <c r="G232" s="22">
        <f>$G$80</f>
        <v>0</v>
      </c>
      <c r="H232" s="20">
        <f>$H$80</f>
        <v>0</v>
      </c>
      <c r="I232" s="20">
        <f>$I$80</f>
        <v>0</v>
      </c>
      <c r="J232" s="20">
        <f>$J$80</f>
        <v>0</v>
      </c>
      <c r="K232" s="20">
        <f>$K$80</f>
        <v>0</v>
      </c>
      <c r="L232" s="21">
        <f>$L$80</f>
        <v>0</v>
      </c>
      <c r="M232" s="345" t="str">
        <f>$M$80</f>
        <v/>
      </c>
      <c r="N232" s="342" t="str">
        <f>$N$80</f>
        <v/>
      </c>
      <c r="O232" s="21" t="str">
        <f>$O$80</f>
        <v/>
      </c>
      <c r="P232" s="23" t="str">
        <f>$P$80</f>
        <v/>
      </c>
      <c r="Q232" s="395"/>
      <c r="R232" s="9"/>
      <c r="S232" s="28">
        <f>IFERROR(HLOOKUP($S$222,$G$222:$P$234,11,FALSE),"")</f>
        <v>0</v>
      </c>
      <c r="T232" s="26">
        <f>IFERROR(HLOOKUP($T$222,$G$222:$P$234,11,FALSE),"")</f>
        <v>0</v>
      </c>
      <c r="U232" s="170" t="str">
        <f>IFERROR(HLOOKUP($U$222,$G$222:$P$234,11,FALSE),"")</f>
        <v/>
      </c>
      <c r="V232" s="27" t="str">
        <f>IFERROR(HLOOKUP($V$222,$G$222:$P$234,11,FALSE),"")</f>
        <v/>
      </c>
      <c r="W232" s="40" t="str">
        <f t="shared" si="122"/>
        <v/>
      </c>
      <c r="X232" s="24" t="str">
        <f>IF(F232="","",RANK(W232,$W$223:$W$234)+COUNTIF(W232:$W$234,W232)-1)</f>
        <v/>
      </c>
      <c r="Y232" s="2" t="str">
        <f t="shared" si="123"/>
        <v/>
      </c>
      <c r="Z232" s="9"/>
      <c r="AA232" s="9"/>
      <c r="AB232" s="9"/>
      <c r="AC232" s="42">
        <f t="shared" si="124"/>
        <v>0</v>
      </c>
      <c r="AD232" s="171">
        <f t="shared" si="125"/>
        <v>0</v>
      </c>
      <c r="AE232" s="171" t="str">
        <f t="shared" si="126"/>
        <v/>
      </c>
      <c r="AF232" s="172" t="str">
        <f t="shared" si="127"/>
        <v/>
      </c>
      <c r="AG232" s="173" t="str">
        <f t="shared" si="120"/>
        <v/>
      </c>
      <c r="AH232" s="24" t="str">
        <f>IF(F232="","",RANK(AG232,$AG$223:$AG$234)+COUNTIF(AG232:$AG$234,AG232)-1)</f>
        <v/>
      </c>
      <c r="AI232" s="2" t="str">
        <f t="shared" si="121"/>
        <v/>
      </c>
    </row>
    <row r="233" spans="4:35" ht="20.100000000000001" customHeight="1" x14ac:dyDescent="0.35">
      <c r="D233" s="35"/>
      <c r="E233" s="38"/>
      <c r="F233" s="141" t="str">
        <f>$F$64</f>
        <v/>
      </c>
      <c r="G233" s="22">
        <f>$G$81</f>
        <v>0</v>
      </c>
      <c r="H233" s="20">
        <f>$H$81</f>
        <v>0</v>
      </c>
      <c r="I233" s="20">
        <f>$I$81</f>
        <v>0</v>
      </c>
      <c r="J233" s="20">
        <f>$J$81</f>
        <v>0</v>
      </c>
      <c r="K233" s="20">
        <f>$K$81</f>
        <v>0</v>
      </c>
      <c r="L233" s="21">
        <f>$L$81</f>
        <v>0</v>
      </c>
      <c r="M233" s="345" t="str">
        <f>$M$81</f>
        <v/>
      </c>
      <c r="N233" s="342" t="str">
        <f>$N$81</f>
        <v/>
      </c>
      <c r="O233" s="21" t="str">
        <f>$O$81</f>
        <v/>
      </c>
      <c r="P233" s="350" t="str">
        <f>$P$81</f>
        <v/>
      </c>
      <c r="Q233" s="395"/>
      <c r="R233" s="9"/>
      <c r="S233" s="28">
        <f>IFERROR(HLOOKUP($S$222,$G$222:$P$234,12,FALSE),"")</f>
        <v>0</v>
      </c>
      <c r="T233" s="26">
        <f>IFERROR(HLOOKUP($T$222,$G$222:$P$234,12,FALSE),"")</f>
        <v>0</v>
      </c>
      <c r="U233" s="170" t="str">
        <f>IFERROR(HLOOKUP($U$222,$G$222:$P$234,12,FALSE),"")</f>
        <v/>
      </c>
      <c r="V233" s="27" t="str">
        <f>IFERROR(HLOOKUP($V$222,$G$222:$P$234,12,FALSE),"")</f>
        <v/>
      </c>
      <c r="W233" s="40" t="str">
        <f t="shared" si="122"/>
        <v/>
      </c>
      <c r="X233" s="24" t="str">
        <f>IF(F233="","",RANK(W233,$W$223:$W$234)+COUNTIF(W233:$W$234,W233)-1)</f>
        <v/>
      </c>
      <c r="Y233" s="2" t="str">
        <f t="shared" si="123"/>
        <v/>
      </c>
      <c r="Z233" s="9"/>
      <c r="AA233" s="9"/>
      <c r="AB233" s="9"/>
      <c r="AC233" s="42">
        <f t="shared" si="124"/>
        <v>0</v>
      </c>
      <c r="AD233" s="171">
        <f t="shared" si="125"/>
        <v>0</v>
      </c>
      <c r="AE233" s="171" t="str">
        <f t="shared" si="126"/>
        <v/>
      </c>
      <c r="AF233" s="172" t="str">
        <f t="shared" si="127"/>
        <v/>
      </c>
      <c r="AG233" s="173" t="str">
        <f t="shared" si="120"/>
        <v/>
      </c>
      <c r="AH233" s="24" t="str">
        <f>IF(F233="","",RANK(AG233,$AG$223:$AG$234)+COUNTIF(AG233:$AG$234,AG233)-1)</f>
        <v/>
      </c>
      <c r="AI233" s="2" t="str">
        <f t="shared" si="121"/>
        <v/>
      </c>
    </row>
    <row r="234" spans="4:35" ht="20.100000000000001" customHeight="1" thickBot="1" x14ac:dyDescent="0.4">
      <c r="D234" s="35"/>
      <c r="E234" s="38"/>
      <c r="F234" s="142" t="str">
        <f>$F$65</f>
        <v/>
      </c>
      <c r="G234" s="143">
        <f>$G$82</f>
        <v>0</v>
      </c>
      <c r="H234" s="144">
        <f>$H$82</f>
        <v>0</v>
      </c>
      <c r="I234" s="144">
        <f>$I$82</f>
        <v>0</v>
      </c>
      <c r="J234" s="144">
        <f>$J$82</f>
        <v>0</v>
      </c>
      <c r="K234" s="144">
        <f>$K$82</f>
        <v>0</v>
      </c>
      <c r="L234" s="145">
        <f>$L$82</f>
        <v>0</v>
      </c>
      <c r="M234" s="346" t="str">
        <f>$M$82</f>
        <v/>
      </c>
      <c r="N234" s="343" t="str">
        <f>$N$82</f>
        <v/>
      </c>
      <c r="O234" s="145" t="str">
        <f>$O$82</f>
        <v/>
      </c>
      <c r="P234" s="351" t="str">
        <f>$P$82</f>
        <v/>
      </c>
      <c r="Q234" s="395"/>
      <c r="R234" s="9"/>
      <c r="S234" s="178">
        <f>IFERROR(HLOOKUP($S$222,$G$222:$P$234,13,FALSE),"")</f>
        <v>0</v>
      </c>
      <c r="T234" s="175">
        <f>IFERROR(HLOOKUP($T$222,$G$222:$P$234,13,FALSE),"")</f>
        <v>0</v>
      </c>
      <c r="U234" s="179" t="str">
        <f>IFERROR(HLOOKUP($U$222,$G$222:$P$234,13,FALSE),"")</f>
        <v/>
      </c>
      <c r="V234" s="176" t="str">
        <f>IFERROR(HLOOKUP($V$222,$G$222:$P$234,13,FALSE),"")</f>
        <v/>
      </c>
      <c r="W234" s="180" t="str">
        <f t="shared" si="122"/>
        <v/>
      </c>
      <c r="X234" s="177" t="str">
        <f>IF(F234="","",RANK(W234,$W$223:$W$234)+COUNTIF(W234:$W$234,W234)-1)</f>
        <v/>
      </c>
      <c r="Y234" s="2" t="str">
        <f t="shared" si="123"/>
        <v/>
      </c>
      <c r="Z234" s="9"/>
      <c r="AA234" s="9"/>
      <c r="AB234" s="9"/>
      <c r="AC234" s="181">
        <f t="shared" si="124"/>
        <v>0</v>
      </c>
      <c r="AD234" s="182">
        <f t="shared" si="125"/>
        <v>0</v>
      </c>
      <c r="AE234" s="182" t="str">
        <f t="shared" si="126"/>
        <v/>
      </c>
      <c r="AF234" s="183" t="str">
        <f t="shared" si="127"/>
        <v/>
      </c>
      <c r="AG234" s="184" t="str">
        <f t="shared" si="120"/>
        <v/>
      </c>
      <c r="AH234" s="177" t="str">
        <f>IF(F234="","",RANK(AG234,$AG$223:$AG$234)+COUNTIF(AG234:$AG$234,AG234)-1)</f>
        <v/>
      </c>
      <c r="AI234" s="2" t="str">
        <f t="shared" si="121"/>
        <v/>
      </c>
    </row>
    <row r="235" spans="4:35" ht="20.100000000000001" customHeight="1" thickTop="1" x14ac:dyDescent="0.35"/>
  </sheetData>
  <mergeCells count="2">
    <mergeCell ref="G69:P69"/>
    <mergeCell ref="AB52:AH52"/>
  </mergeCells>
  <phoneticPr fontId="2"/>
  <conditionalFormatting sqref="Q87:Q98">
    <cfRule type="cellIs" dxfId="137" priority="74" operator="lessThan">
      <formula>3</formula>
    </cfRule>
  </conditionalFormatting>
  <conditionalFormatting sqref="G54:G65">
    <cfRule type="cellIs" dxfId="136" priority="65" operator="equal">
      <formula>MAX($G$54:$G$65)</formula>
    </cfRule>
  </conditionalFormatting>
  <conditionalFormatting sqref="H54:H65">
    <cfRule type="cellIs" dxfId="135" priority="64" operator="equal">
      <formula>MAX($H$54:$H$65)</formula>
    </cfRule>
  </conditionalFormatting>
  <conditionalFormatting sqref="I54:M65 O54:AA65">
    <cfRule type="cellIs" dxfId="134" priority="63" operator="equal">
      <formula>MAX($I$54:$I$65)</formula>
    </cfRule>
  </conditionalFormatting>
  <conditionalFormatting sqref="J54:J65">
    <cfRule type="cellIs" dxfId="133" priority="62" operator="equal">
      <formula>MAX($J$54:$J$65)</formula>
    </cfRule>
  </conditionalFormatting>
  <conditionalFormatting sqref="K54:K65">
    <cfRule type="cellIs" dxfId="132" priority="61" operator="equal">
      <formula>MAX($K$54:$K$65)</formula>
    </cfRule>
  </conditionalFormatting>
  <conditionalFormatting sqref="L54:L65">
    <cfRule type="cellIs" dxfId="131" priority="60" operator="equal">
      <formula>MAX($L$54:$L$65)</formula>
    </cfRule>
  </conditionalFormatting>
  <conditionalFormatting sqref="M54:M65">
    <cfRule type="cellIs" dxfId="130" priority="59" operator="equal">
      <formula>MAX($M$54:$M$65)</formula>
    </cfRule>
  </conditionalFormatting>
  <conditionalFormatting sqref="N54:N65">
    <cfRule type="cellIs" dxfId="129" priority="58" operator="equal">
      <formula>MAX($N$54:$N$65)</formula>
    </cfRule>
  </conditionalFormatting>
  <conditionalFormatting sqref="O54:O65">
    <cfRule type="cellIs" dxfId="128" priority="57" operator="equal">
      <formula>MAX($O$54:$O$65)</formula>
    </cfRule>
  </conditionalFormatting>
  <conditionalFormatting sqref="P54:P65">
    <cfRule type="cellIs" dxfId="127" priority="56" operator="equal">
      <formula>MAX($P$54:$P$65)</formula>
    </cfRule>
  </conditionalFormatting>
  <conditionalFormatting sqref="Q54:Q65">
    <cfRule type="cellIs" dxfId="126" priority="55" operator="equal">
      <formula>"MAX($Q$54:$Q$65)"</formula>
    </cfRule>
  </conditionalFormatting>
  <conditionalFormatting sqref="R54:R65">
    <cfRule type="cellIs" dxfId="125" priority="54" operator="equal">
      <formula>MAX($R$54:$R$65)</formula>
    </cfRule>
  </conditionalFormatting>
  <conditionalFormatting sqref="S54:S65">
    <cfRule type="cellIs" dxfId="124" priority="53" operator="equal">
      <formula>MAX($S$54:$S$65)</formula>
    </cfRule>
  </conditionalFormatting>
  <conditionalFormatting sqref="T54:T65">
    <cfRule type="cellIs" dxfId="123" priority="52" operator="equal">
      <formula>MAX($T$54:$T$65)</formula>
    </cfRule>
  </conditionalFormatting>
  <conditionalFormatting sqref="U54:U65">
    <cfRule type="cellIs" dxfId="122" priority="51" operator="equal">
      <formula>MAX($U$54:$U$65)</formula>
    </cfRule>
  </conditionalFormatting>
  <conditionalFormatting sqref="V54:V65">
    <cfRule type="cellIs" dxfId="121" priority="50" operator="equal">
      <formula>MAX($V$54:$V$65)</formula>
    </cfRule>
  </conditionalFormatting>
  <conditionalFormatting sqref="W54:W65">
    <cfRule type="cellIs" dxfId="120" priority="49" operator="equal">
      <formula>MAX($W$54:$W$65)</formula>
    </cfRule>
  </conditionalFormatting>
  <conditionalFormatting sqref="X54:X65">
    <cfRule type="cellIs" dxfId="119" priority="48" operator="equal">
      <formula>MAX($X$54:$X$65)</formula>
    </cfRule>
  </conditionalFormatting>
  <conditionalFormatting sqref="Y54:AA65">
    <cfRule type="cellIs" dxfId="118" priority="47" operator="equal">
      <formula>MAX($Y$54:$Y$65)</formula>
    </cfRule>
  </conditionalFormatting>
  <conditionalFormatting sqref="AB54:AB65">
    <cfRule type="cellIs" dxfId="117" priority="46" operator="equal">
      <formula>MAX($AB$54:$AB$65)</formula>
    </cfRule>
  </conditionalFormatting>
  <conditionalFormatting sqref="AC54:AC65">
    <cfRule type="cellIs" dxfId="116" priority="45" operator="equal">
      <formula>MAX($AC$54:$AC$65)</formula>
    </cfRule>
  </conditionalFormatting>
  <conditionalFormatting sqref="AD54:AD65">
    <cfRule type="cellIs" dxfId="115" priority="44" operator="equal">
      <formula>MAX($AD$54:$AD$65)</formula>
    </cfRule>
  </conditionalFormatting>
  <conditionalFormatting sqref="AE54:AE65">
    <cfRule type="cellIs" dxfId="114" priority="43" operator="equal">
      <formula>MAX($AE$54:$AE$65)</formula>
    </cfRule>
  </conditionalFormatting>
  <conditionalFormatting sqref="AF54:AF65">
    <cfRule type="cellIs" dxfId="113" priority="42" operator="equal">
      <formula>MAX($AF$54:$AF$65)</formula>
    </cfRule>
  </conditionalFormatting>
  <conditionalFormatting sqref="AG54:AG65">
    <cfRule type="cellIs" dxfId="112" priority="41" operator="equal">
      <formula>MAX($AG$54:$AG$65)</formula>
    </cfRule>
  </conditionalFormatting>
  <conditionalFormatting sqref="X87:X98">
    <cfRule type="cellIs" dxfId="111" priority="40" operator="lessThanOrEqual">
      <formula>3</formula>
    </cfRule>
  </conditionalFormatting>
  <conditionalFormatting sqref="X104:X115">
    <cfRule type="cellIs" dxfId="110" priority="39" operator="lessThanOrEqual">
      <formula>3</formula>
    </cfRule>
  </conditionalFormatting>
  <conditionalFormatting sqref="X121:X132">
    <cfRule type="cellIs" dxfId="109" priority="38" operator="lessThanOrEqual">
      <formula>3</formula>
    </cfRule>
  </conditionalFormatting>
  <conditionalFormatting sqref="X138:X149">
    <cfRule type="cellIs" dxfId="108" priority="37" operator="lessThanOrEqual">
      <formula>3</formula>
    </cfRule>
  </conditionalFormatting>
  <conditionalFormatting sqref="X155:X166">
    <cfRule type="cellIs" dxfId="107" priority="36" operator="lessThanOrEqual">
      <formula>3</formula>
    </cfRule>
  </conditionalFormatting>
  <conditionalFormatting sqref="X172:X183">
    <cfRule type="cellIs" dxfId="106" priority="35" operator="lessThanOrEqual">
      <formula>3</formula>
    </cfRule>
  </conditionalFormatting>
  <conditionalFormatting sqref="X189:X200">
    <cfRule type="cellIs" dxfId="105" priority="34" operator="lessThanOrEqual">
      <formula>3</formula>
    </cfRule>
  </conditionalFormatting>
  <conditionalFormatting sqref="X206:X217">
    <cfRule type="cellIs" dxfId="104" priority="33" operator="lessThanOrEqual">
      <formula>3</formula>
    </cfRule>
  </conditionalFormatting>
  <conditionalFormatting sqref="X223:X234">
    <cfRule type="cellIs" dxfId="103" priority="32" operator="lessThanOrEqual">
      <formula>3</formula>
    </cfRule>
  </conditionalFormatting>
  <conditionalFormatting sqref="W205:X205">
    <cfRule type="containsBlanks" dxfId="102" priority="75">
      <formula>LEN(TRIM(W205))=0</formula>
    </cfRule>
  </conditionalFormatting>
  <conditionalFormatting sqref="W222:X222">
    <cfRule type="containsBlanks" dxfId="101" priority="76">
      <formula>LEN(TRIM(W222))=0</formula>
    </cfRule>
  </conditionalFormatting>
  <conditionalFormatting sqref="W86:X86">
    <cfRule type="containsBlanks" dxfId="100" priority="31">
      <formula>LEN(TRIM(W86))=0</formula>
    </cfRule>
  </conditionalFormatting>
  <conditionalFormatting sqref="W103:X103">
    <cfRule type="containsBlanks" dxfId="99" priority="30">
      <formula>LEN(TRIM(W103))=0</formula>
    </cfRule>
  </conditionalFormatting>
  <conditionalFormatting sqref="W120:X120">
    <cfRule type="containsBlanks" dxfId="98" priority="29">
      <formula>LEN(TRIM(W120))=0</formula>
    </cfRule>
  </conditionalFormatting>
  <conditionalFormatting sqref="W137:X137">
    <cfRule type="containsBlanks" dxfId="97" priority="28">
      <formula>LEN(TRIM(W137))=0</formula>
    </cfRule>
  </conditionalFormatting>
  <conditionalFormatting sqref="W154:X154">
    <cfRule type="containsBlanks" dxfId="96" priority="27">
      <formula>LEN(TRIM(W154))=0</formula>
    </cfRule>
  </conditionalFormatting>
  <conditionalFormatting sqref="W171:X171">
    <cfRule type="containsBlanks" dxfId="95" priority="26">
      <formula>LEN(TRIM(W171))=0</formula>
    </cfRule>
  </conditionalFormatting>
  <conditionalFormatting sqref="W188:X188">
    <cfRule type="containsBlanks" dxfId="94" priority="25">
      <formula>LEN(TRIM(W188))=0</formula>
    </cfRule>
  </conditionalFormatting>
  <conditionalFormatting sqref="AH87:AH98">
    <cfRule type="cellIs" dxfId="93" priority="23" operator="equal">
      <formula>1</formula>
    </cfRule>
    <cfRule type="cellIs" priority="24" operator="equal">
      <formula>MIN($AH$87:$AH$98)</formula>
    </cfRule>
  </conditionalFormatting>
  <conditionalFormatting sqref="AH104:AH115">
    <cfRule type="cellIs" dxfId="92" priority="22" operator="equal">
      <formula>1</formula>
    </cfRule>
  </conditionalFormatting>
  <conditionalFormatting sqref="AH121:AH132">
    <cfRule type="cellIs" dxfId="91" priority="21" operator="equal">
      <formula>1</formula>
    </cfRule>
  </conditionalFormatting>
  <conditionalFormatting sqref="AH138:AH149">
    <cfRule type="cellIs" dxfId="90" priority="20" operator="equal">
      <formula>1</formula>
    </cfRule>
  </conditionalFormatting>
  <conditionalFormatting sqref="AH155:AH166">
    <cfRule type="cellIs" dxfId="89" priority="19" operator="equal">
      <formula>1</formula>
    </cfRule>
  </conditionalFormatting>
  <conditionalFormatting sqref="AH172:AH183">
    <cfRule type="cellIs" dxfId="88" priority="18" operator="equal">
      <formula>1</formula>
    </cfRule>
  </conditionalFormatting>
  <conditionalFormatting sqref="AH189:AH200">
    <cfRule type="cellIs" dxfId="87" priority="17" operator="equal">
      <formula>1</formula>
    </cfRule>
  </conditionalFormatting>
  <conditionalFormatting sqref="AH206:AH217">
    <cfRule type="cellIs" dxfId="86" priority="16" operator="equal">
      <formula>1</formula>
    </cfRule>
  </conditionalFormatting>
  <conditionalFormatting sqref="AH223:AH234">
    <cfRule type="cellIs" dxfId="85" priority="15" operator="equal">
      <formula>1</formula>
    </cfRule>
  </conditionalFormatting>
  <conditionalFormatting sqref="E9:F42">
    <cfRule type="containsBlanks" dxfId="84" priority="14">
      <formula>LEN(TRIM(E9))=0</formula>
    </cfRule>
  </conditionalFormatting>
  <conditionalFormatting sqref="AH54">
    <cfRule type="cellIs" dxfId="83" priority="13" operator="equal">
      <formula>MAX($AG$54:$AG$65)</formula>
    </cfRule>
  </conditionalFormatting>
  <conditionalFormatting sqref="Z54:Z64">
    <cfRule type="cellIs" dxfId="82" priority="12" operator="equal">
      <formula>MAX($Z$54:$Z$65)</formula>
    </cfRule>
  </conditionalFormatting>
  <conditionalFormatting sqref="AA54:AA65">
    <cfRule type="cellIs" dxfId="81" priority="11" operator="equal">
      <formula>MAX($AA$54:$AA$65)</formula>
    </cfRule>
  </conditionalFormatting>
  <conditionalFormatting sqref="AH54:AH65">
    <cfRule type="cellIs" dxfId="80" priority="10" operator="equal">
      <formula>MAX($AH$54:$AH$65)</formula>
    </cfRule>
  </conditionalFormatting>
  <conditionalFormatting sqref="Q104:Q115">
    <cfRule type="cellIs" dxfId="79" priority="9" operator="lessThan">
      <formula>3</formula>
    </cfRule>
  </conditionalFormatting>
  <conditionalFormatting sqref="Q121:Q132">
    <cfRule type="cellIs" dxfId="78" priority="8" operator="lessThan">
      <formula>3</formula>
    </cfRule>
  </conditionalFormatting>
  <conditionalFormatting sqref="Q138:Q149">
    <cfRule type="cellIs" dxfId="77" priority="7" operator="lessThan">
      <formula>3</formula>
    </cfRule>
  </conditionalFormatting>
  <conditionalFormatting sqref="Q155:Q166">
    <cfRule type="cellIs" dxfId="76" priority="6" operator="lessThan">
      <formula>3</formula>
    </cfRule>
  </conditionalFormatting>
  <conditionalFormatting sqref="Q172:Q183">
    <cfRule type="cellIs" dxfId="75" priority="5" operator="lessThan">
      <formula>3</formula>
    </cfRule>
  </conditionalFormatting>
  <conditionalFormatting sqref="Q189:Q200">
    <cfRule type="cellIs" dxfId="74" priority="4" operator="lessThan">
      <formula>3</formula>
    </cfRule>
  </conditionalFormatting>
  <conditionalFormatting sqref="Q206:Q217">
    <cfRule type="cellIs" dxfId="73" priority="3" operator="lessThan">
      <formula>3</formula>
    </cfRule>
  </conditionalFormatting>
  <conditionalFormatting sqref="Q223:Q234">
    <cfRule type="cellIs" dxfId="72" priority="2" operator="lessThan">
      <formula>3</formula>
    </cfRule>
  </conditionalFormatting>
  <conditionalFormatting sqref="F5">
    <cfRule type="containsBlanks" dxfId="71" priority="1">
      <formula>LEN(TRIM(F5))=0</formula>
    </cfRule>
  </conditionalFormatting>
  <dataValidations count="5">
    <dataValidation allowBlank="1" showInputMessage="1" showErrorMessage="1" promptTitle="入力禁止" prompt="入力しないでください。ラインアップシートから自動で転写されます。" sqref="F54:F65" xr:uid="{00000000-0002-0000-0300-000000000000}"/>
    <dataValidation allowBlank="1" showInputMessage="1" showErrorMessage="1" promptTitle="データーの複写" prompt="データーシートの背番号と選手名を数値コピーしてください。" sqref="E9:F42" xr:uid="{00000000-0002-0000-0300-000001000000}"/>
    <dataValidation allowBlank="1" showInputMessage="1" showErrorMessage="1" promptTitle="入力禁止" prompt="入力しないでください。" sqref="G52:AA52 AB51:AG51" xr:uid="{00000000-0002-0000-0300-000002000000}"/>
    <dataValidation type="list" allowBlank="1" showInputMessage="1" showErrorMessage="1" sqref="F5" xr:uid="{00000000-0002-0000-0300-000003000000}">
      <formula1>$F$9:$F$43</formula1>
    </dataValidation>
    <dataValidation type="list" allowBlank="1" showInputMessage="1" showErrorMessage="1" sqref="AU72:AV80 AS80:AT80" xr:uid="{00000000-0002-0000-0300-000004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39"/>
  <sheetViews>
    <sheetView showGridLines="0" workbookViewId="0">
      <selection activeCell="A3" sqref="A3"/>
    </sheetView>
  </sheetViews>
  <sheetFormatPr defaultColWidth="9.140625" defaultRowHeight="24.95" customHeight="1" x14ac:dyDescent="0.35"/>
  <cols>
    <col min="1" max="3" width="2.7109375" style="2" customWidth="1"/>
    <col min="4" max="4" width="3.7109375" style="1" customWidth="1"/>
    <col min="5" max="5" width="14.7109375" style="2" customWidth="1"/>
    <col min="6" max="6" width="2.7109375" style="2" customWidth="1"/>
    <col min="7" max="7" width="3.7109375" style="2" customWidth="1"/>
    <col min="8" max="9" width="4.7109375" style="1" customWidth="1"/>
    <col min="10" max="10" width="14.7109375" style="2" customWidth="1"/>
    <col min="11" max="11" width="4.7109375" style="1" customWidth="1"/>
    <col min="12" max="14" width="2.7109375" style="2" customWidth="1"/>
    <col min="15" max="19" width="4.7109375" style="2" customWidth="1"/>
    <col min="20" max="21" width="2.7109375" style="2" customWidth="1"/>
    <col min="22" max="36" width="12.7109375" style="2" customWidth="1"/>
    <col min="37" max="16384" width="9.140625" style="2"/>
  </cols>
  <sheetData>
    <row r="1" spans="2:36" ht="24.95" customHeight="1" thickTop="1" thickBot="1" x14ac:dyDescent="0.4">
      <c r="B1" s="44"/>
      <c r="E1" s="562" t="str">
        <f>IF(入力!T4="","",入力!T4)</f>
        <v/>
      </c>
      <c r="F1" s="563"/>
      <c r="G1" s="563"/>
      <c r="H1" s="564"/>
    </row>
    <row r="2" spans="2:36" ht="24.95" customHeight="1" thickTop="1" x14ac:dyDescent="0.35">
      <c r="B2" s="44"/>
    </row>
    <row r="3" spans="2:36" ht="24.95" customHeight="1" thickBot="1" x14ac:dyDescent="0.4"/>
    <row r="4" spans="2:36" ht="24.95" customHeight="1" thickTop="1" thickBot="1" x14ac:dyDescent="0.4">
      <c r="B4" s="494">
        <v>0</v>
      </c>
      <c r="C4" s="495"/>
      <c r="D4" s="517"/>
      <c r="E4" s="518" t="s">
        <v>51</v>
      </c>
      <c r="H4" s="519" t="s">
        <v>53</v>
      </c>
      <c r="I4" s="520" t="s">
        <v>27</v>
      </c>
      <c r="J4" s="520" t="s">
        <v>51</v>
      </c>
      <c r="K4" s="518" t="s">
        <v>0</v>
      </c>
      <c r="O4" s="521" t="s">
        <v>27</v>
      </c>
      <c r="P4" s="553" t="s">
        <v>75</v>
      </c>
      <c r="Q4" s="554"/>
      <c r="R4" s="554"/>
      <c r="S4" s="555"/>
      <c r="T4" s="39"/>
      <c r="V4" s="522">
        <v>1</v>
      </c>
      <c r="W4" s="523">
        <v>2</v>
      </c>
      <c r="X4" s="523">
        <v>3</v>
      </c>
      <c r="Y4" s="523">
        <v>4</v>
      </c>
      <c r="Z4" s="523">
        <v>5</v>
      </c>
      <c r="AA4" s="523">
        <v>6</v>
      </c>
      <c r="AB4" s="523">
        <v>7</v>
      </c>
      <c r="AC4" s="523">
        <v>8</v>
      </c>
      <c r="AD4" s="523">
        <v>9</v>
      </c>
      <c r="AE4" s="523">
        <v>10</v>
      </c>
      <c r="AF4" s="523">
        <v>11</v>
      </c>
      <c r="AG4" s="523">
        <v>12</v>
      </c>
      <c r="AH4" s="523">
        <v>13</v>
      </c>
      <c r="AI4" s="523">
        <v>14</v>
      </c>
      <c r="AJ4" s="524">
        <v>15</v>
      </c>
    </row>
    <row r="5" spans="2:36" ht="24.95" customHeight="1" x14ac:dyDescent="0.35">
      <c r="B5" s="496" t="str">
        <f>IF(E5="","",COUNTIF($J$5:$J$13,E5))</f>
        <v/>
      </c>
      <c r="C5" s="497" t="str">
        <f>IF(B5=$B$4,ROW(),"")</f>
        <v/>
      </c>
      <c r="D5" s="219">
        <v>1</v>
      </c>
      <c r="E5" s="220" t="str">
        <f>IF(入力!E5="","",入力!E5)</f>
        <v/>
      </c>
      <c r="H5" s="202" t="s">
        <v>28</v>
      </c>
      <c r="I5" s="203" t="s">
        <v>63</v>
      </c>
      <c r="J5" s="204" t="str">
        <f>IF(V5="","",V5)</f>
        <v>-</v>
      </c>
      <c r="K5" s="205" t="str">
        <f>IFERROR(VLOOKUP(J5,チーム別集約表!$F$9:$AI$42,30,FALSE),"")</f>
        <v/>
      </c>
      <c r="O5" s="197" t="s">
        <v>54</v>
      </c>
      <c r="P5" s="410" t="str">
        <f>IF(入力!I5="","-",入力!I5)</f>
        <v>出率</v>
      </c>
      <c r="Q5" s="411" t="str">
        <f>IF(入力!J5="","-",入力!J5)</f>
        <v>振率</v>
      </c>
      <c r="R5" s="411" t="str">
        <f>IF(入力!K5="","-",入力!K5)</f>
        <v>盗塁</v>
      </c>
      <c r="S5" s="412" t="str">
        <f>IF(入力!L5="","-",入力!L5)</f>
        <v>-</v>
      </c>
      <c r="T5" s="39"/>
      <c r="V5" s="213" t="str">
        <f>IFERROR(VLOOKUP(V4,チーム別集約表!$X$87:$Y$98,2,FALSE),"-")</f>
        <v>-</v>
      </c>
      <c r="W5" s="214" t="str">
        <f>IFERROR(VLOOKUP(W4,チーム別集約表!$X$87:$Y$98,2,FALSE),"-")</f>
        <v>-</v>
      </c>
      <c r="X5" s="214" t="str">
        <f>IFERROR(VLOOKUP(X4,チーム別集約表!$X$87:$Y$98,2,FALSE),"-")</f>
        <v>-</v>
      </c>
      <c r="Y5" s="214" t="str">
        <f>IFERROR(VLOOKUP(Y4,チーム別集約表!$X$87:$Y$98,2,FALSE),"-")</f>
        <v>-</v>
      </c>
      <c r="Z5" s="214" t="str">
        <f>IFERROR(VLOOKUP(Z4,チーム別集約表!$X$87:$Y$98,2,FALSE),"-")</f>
        <v>-</v>
      </c>
      <c r="AA5" s="214" t="str">
        <f>IFERROR(VLOOKUP(AA4,チーム別集約表!$X$87:$Y$98,2,FALSE),"-")</f>
        <v>-</v>
      </c>
      <c r="AB5" s="214" t="str">
        <f>IFERROR(VLOOKUP(AB4,チーム別集約表!$X$87:$Y$98,2,FALSE),"-")</f>
        <v>-</v>
      </c>
      <c r="AC5" s="214" t="str">
        <f>IFERROR(VLOOKUP(AC4,チーム別集約表!$X$87:$Y$98,2,FALSE),"-")</f>
        <v>-</v>
      </c>
      <c r="AD5" s="214" t="str">
        <f>IFERROR(VLOOKUP(AD4,チーム別集約表!$X$87:$Y$98,2,FALSE),"-")</f>
        <v>-</v>
      </c>
      <c r="AE5" s="214" t="str">
        <f>IFERROR(VLOOKUP(AE4,チーム別集約表!$X$87:$Y$98,2,FALSE),"-")</f>
        <v>-</v>
      </c>
      <c r="AF5" s="214" t="str">
        <f>IFERROR(VLOOKUP(AF4,チーム別集約表!$X$87:$Y$98,2,FALSE),"-")</f>
        <v>-</v>
      </c>
      <c r="AG5" s="214" t="str">
        <f>IFERROR(VLOOKUP(AG4,チーム別集約表!$X$87:$Y$98,2,FALSE),"-")</f>
        <v>-</v>
      </c>
      <c r="AH5" s="214" t="str">
        <f>IFERROR(VLOOKUP(AH4,チーム別集約表!$X$87:$Y$98,2,FALSE),"-")</f>
        <v>-</v>
      </c>
      <c r="AI5" s="214" t="str">
        <f>IFERROR(VLOOKUP(AI4,チーム別集約表!$X$87:$Y$98,2,FALSE),"-")</f>
        <v>-</v>
      </c>
      <c r="AJ5" s="215" t="str">
        <f>IFERROR(VLOOKUP(AJ4,チーム別集約表!$X$87:$Y$98,2,FALSE),"-")</f>
        <v>-</v>
      </c>
    </row>
    <row r="6" spans="2:36" ht="24.95" customHeight="1" x14ac:dyDescent="0.35">
      <c r="B6" s="496" t="str">
        <f t="shared" ref="B6:B19" si="0">IF(E6="","",COUNTIF($J$5:$J$13,E6))</f>
        <v/>
      </c>
      <c r="C6" s="497" t="str">
        <f t="shared" ref="C6:C19" si="1">IF(B6=$B$4,ROW(),"")</f>
        <v/>
      </c>
      <c r="D6" s="45">
        <v>2</v>
      </c>
      <c r="E6" s="221" t="str">
        <f>IF(入力!E6="","",入力!E6)</f>
        <v/>
      </c>
      <c r="H6" s="206" t="s">
        <v>34</v>
      </c>
      <c r="I6" s="207" t="s">
        <v>64</v>
      </c>
      <c r="J6" s="195" t="str">
        <f>IF(AND(V6&lt;&gt;J5),V6,W6)</f>
        <v>-</v>
      </c>
      <c r="K6" s="208" t="str">
        <f>IFERROR(VLOOKUP(J6,チーム別集約表!$F$9:$AI$42,30,FALSE),"")</f>
        <v/>
      </c>
      <c r="O6" s="198" t="s">
        <v>55</v>
      </c>
      <c r="P6" s="413" t="str">
        <f>IF(入力!I6="","-",入力!I6)</f>
        <v>犠打</v>
      </c>
      <c r="Q6" s="414" t="str">
        <f>IF(入力!J6="","-",入力!J6)</f>
        <v>振率</v>
      </c>
      <c r="R6" s="414" t="str">
        <f>IF(入力!K6="","-",入力!K6)</f>
        <v>-</v>
      </c>
      <c r="S6" s="415" t="str">
        <f>IF(入力!L6="","-",入力!L6)</f>
        <v>-</v>
      </c>
      <c r="T6" s="39"/>
      <c r="V6" s="206" t="str">
        <f>IFERROR(VLOOKUP(V4,チーム別集約表!$X$104:$Y$115,2,FALSE),"-")</f>
        <v>-</v>
      </c>
      <c r="W6" s="207" t="str">
        <f>IFERROR(VLOOKUP(W4,チーム別集約表!$X$104:$Y$115,2,FALSE),"-")</f>
        <v>-</v>
      </c>
      <c r="X6" s="207" t="str">
        <f>IFERROR(VLOOKUP(X4,チーム別集約表!$X$104:$Y$115,2,FALSE),"-")</f>
        <v>-</v>
      </c>
      <c r="Y6" s="207" t="str">
        <f>IFERROR(VLOOKUP(Y4,チーム別集約表!$X$104:$Y$115,2,FALSE),"-")</f>
        <v>-</v>
      </c>
      <c r="Z6" s="207" t="str">
        <f>IFERROR(VLOOKUP(Z4,チーム別集約表!$X$104:$Y$115,2,FALSE),"-")</f>
        <v>-</v>
      </c>
      <c r="AA6" s="207" t="str">
        <f>IFERROR(VLOOKUP(AA4,チーム別集約表!$X$104:$Y$115,2,FALSE),"-")</f>
        <v>-</v>
      </c>
      <c r="AB6" s="207" t="str">
        <f>IFERROR(VLOOKUP(AB4,チーム別集約表!$X$104:$Y$115,2,FALSE),"-")</f>
        <v>-</v>
      </c>
      <c r="AC6" s="207" t="str">
        <f>IFERROR(VLOOKUP(AC4,チーム別集約表!$X$104:$Y$115,2,FALSE),"-")</f>
        <v>-</v>
      </c>
      <c r="AD6" s="207" t="str">
        <f>IFERROR(VLOOKUP(AD4,チーム別集約表!$X$104:$Y$115,2,FALSE),"-")</f>
        <v>-</v>
      </c>
      <c r="AE6" s="207" t="str">
        <f>IFERROR(VLOOKUP(AE4,チーム別集約表!$X$104:$Y$115,2,FALSE),"-")</f>
        <v>-</v>
      </c>
      <c r="AF6" s="207" t="str">
        <f>IFERROR(VLOOKUP(AF4,チーム別集約表!$X$104:$Y$115,2,FALSE),"-")</f>
        <v>-</v>
      </c>
      <c r="AG6" s="207" t="str">
        <f>IFERROR(VLOOKUP(AG4,チーム別集約表!$X$104:$Y$115,2,FALSE),"-")</f>
        <v>-</v>
      </c>
      <c r="AH6" s="207" t="str">
        <f>IFERROR(VLOOKUP(AH4,チーム別集約表!$X$104:$Y$115,2,FALSE),"-")</f>
        <v>-</v>
      </c>
      <c r="AI6" s="207" t="str">
        <f>IFERROR(VLOOKUP(AI4,チーム別集約表!$X$104:$Y$115,2,FALSE),"-")</f>
        <v>-</v>
      </c>
      <c r="AJ6" s="208" t="str">
        <f>IFERROR(VLOOKUP(AJ4,チーム別集約表!$X$104:$Y$115,2,FALSE),"-")</f>
        <v>-</v>
      </c>
    </row>
    <row r="7" spans="2:36" ht="24.95" customHeight="1" x14ac:dyDescent="0.35">
      <c r="B7" s="496" t="str">
        <f t="shared" si="0"/>
        <v/>
      </c>
      <c r="C7" s="497" t="str">
        <f t="shared" si="1"/>
        <v/>
      </c>
      <c r="D7" s="45">
        <v>3</v>
      </c>
      <c r="E7" s="221" t="str">
        <f>IF(入力!E7="","",入力!E7)</f>
        <v/>
      </c>
      <c r="H7" s="206" t="s">
        <v>29</v>
      </c>
      <c r="I7" s="207" t="s">
        <v>65</v>
      </c>
      <c r="J7" s="195" t="str">
        <f>IF((COUNTIF(J5:J6,V7)=0),V7,IF((COUNTIF(J5:J6,W7)=0),W7,X7))</f>
        <v>-</v>
      </c>
      <c r="K7" s="208" t="str">
        <f>IFERROR(VLOOKUP(J7,チーム別集約表!$F$9:$AI$42,30,FALSE),"")</f>
        <v/>
      </c>
      <c r="O7" s="198" t="s">
        <v>56</v>
      </c>
      <c r="P7" s="413" t="str">
        <f>IF(入力!I7="","-",入力!I7)</f>
        <v>打率</v>
      </c>
      <c r="Q7" s="414" t="str">
        <f>IF(入力!J7="","-",入力!J7)</f>
        <v>打点</v>
      </c>
      <c r="R7" s="414" t="str">
        <f>IF(入力!K7="","-",入力!K7)</f>
        <v>盗塁</v>
      </c>
      <c r="S7" s="415" t="str">
        <f>IF(入力!L7="","-",入力!L7)</f>
        <v>-</v>
      </c>
      <c r="T7" s="39"/>
      <c r="V7" s="206" t="str">
        <f>IFERROR(VLOOKUP(V4,チーム別集約表!$X$121:$Y$132,2,FALSE),"-")</f>
        <v>-</v>
      </c>
      <c r="W7" s="207" t="str">
        <f>IFERROR(VLOOKUP(W4,チーム別集約表!$X$121:$Y$132,2,FALSE),"-")</f>
        <v>-</v>
      </c>
      <c r="X7" s="207" t="str">
        <f>IFERROR(VLOOKUP(X4,チーム別集約表!$X$121:$Y$132,2,FALSE),"-")</f>
        <v>-</v>
      </c>
      <c r="Y7" s="207" t="str">
        <f>IFERROR(VLOOKUP(Y4,チーム別集約表!$X$121:$Y$132,2,FALSE),"-")</f>
        <v>-</v>
      </c>
      <c r="Z7" s="207" t="str">
        <f>IFERROR(VLOOKUP(Z4,チーム別集約表!$X$121:$Y$132,2,FALSE),"-")</f>
        <v>-</v>
      </c>
      <c r="AA7" s="207" t="str">
        <f>IFERROR(VLOOKUP(AA4,チーム別集約表!$X$121:$Y$132,2,FALSE),"-")</f>
        <v>-</v>
      </c>
      <c r="AB7" s="207" t="str">
        <f>IFERROR(VLOOKUP(AB4,チーム別集約表!$X$121:$Y$132,2,FALSE),"-")</f>
        <v>-</v>
      </c>
      <c r="AC7" s="207" t="str">
        <f>IFERROR(VLOOKUP(AC4,チーム別集約表!$X$121:$Y$132,2,FALSE),"-")</f>
        <v>-</v>
      </c>
      <c r="AD7" s="207" t="str">
        <f>IFERROR(VLOOKUP(AD4,チーム別集約表!$X$121:$Y$132,2,FALSE),"-")</f>
        <v>-</v>
      </c>
      <c r="AE7" s="207" t="str">
        <f>IFERROR(VLOOKUP(AE4,チーム別集約表!$X$121:$Y$132,2,FALSE),"-")</f>
        <v>-</v>
      </c>
      <c r="AF7" s="207" t="str">
        <f>IFERROR(VLOOKUP(AF4,チーム別集約表!$X$121:$Y$132,2,FALSE),"-")</f>
        <v>-</v>
      </c>
      <c r="AG7" s="207" t="str">
        <f>IFERROR(VLOOKUP(AG4,チーム別集約表!$X$121:$Y$132,2,FALSE),"-")</f>
        <v>-</v>
      </c>
      <c r="AH7" s="207" t="str">
        <f>IFERROR(VLOOKUP(AH4,チーム別集約表!$X$121:$Y$132,2,FALSE),"-")</f>
        <v>-</v>
      </c>
      <c r="AI7" s="207" t="str">
        <f>IFERROR(VLOOKUP(AI4,チーム別集約表!$X$121:$Y$132,2,FALSE),"-")</f>
        <v>-</v>
      </c>
      <c r="AJ7" s="208" t="str">
        <f>IFERROR(VLOOKUP(AJ4,チーム別集約表!$X$121:$Y$132,2,FALSE),"-")</f>
        <v>-</v>
      </c>
    </row>
    <row r="8" spans="2:36" ht="24.95" customHeight="1" x14ac:dyDescent="0.35">
      <c r="B8" s="496" t="str">
        <f t="shared" si="0"/>
        <v/>
      </c>
      <c r="C8" s="497" t="str">
        <f t="shared" si="1"/>
        <v/>
      </c>
      <c r="D8" s="45">
        <v>4</v>
      </c>
      <c r="E8" s="221" t="str">
        <f>IF(入力!E8="","",入力!E8)</f>
        <v/>
      </c>
      <c r="H8" s="206" t="s">
        <v>32</v>
      </c>
      <c r="I8" s="207" t="s">
        <v>66</v>
      </c>
      <c r="J8" s="195" t="str">
        <f>IF((COUNTIF(J5:J7,V8)=0),V8,IF((COUNTIF(J5:J7,W8)=0),W8,IF((COUNTIF(J5:J7,X8)=0),X8,Y8)))</f>
        <v>-</v>
      </c>
      <c r="K8" s="208" t="str">
        <f>IFERROR(VLOOKUP(J8,チーム別集約表!$F$9:$AI$42,30,FALSE),"")</f>
        <v/>
      </c>
      <c r="O8" s="198" t="s">
        <v>57</v>
      </c>
      <c r="P8" s="413" t="str">
        <f>IF(入力!I8="","-",入力!I8)</f>
        <v>長率</v>
      </c>
      <c r="Q8" s="414" t="str">
        <f>IF(入力!J8="","-",入力!J8)</f>
        <v>打率</v>
      </c>
      <c r="R8" s="414" t="str">
        <f>IF(入力!K8="","-",入力!K8)</f>
        <v>打点</v>
      </c>
      <c r="S8" s="415" t="str">
        <f>IF(入力!L8="","-",入力!L8)</f>
        <v>-</v>
      </c>
      <c r="T8" s="39"/>
      <c r="V8" s="206" t="str">
        <f>IFERROR(VLOOKUP(V4,チーム別集約表!$X$138:$Y$149,2,FALSE),"-")</f>
        <v>-</v>
      </c>
      <c r="W8" s="207" t="str">
        <f>IFERROR(VLOOKUP(W4,チーム別集約表!$X$138:$Y$149,2,FALSE),"-")</f>
        <v>-</v>
      </c>
      <c r="X8" s="207" t="str">
        <f>IFERROR(VLOOKUP(X4,チーム別集約表!$X$138:$Y$149,2,FALSE),"-")</f>
        <v>-</v>
      </c>
      <c r="Y8" s="207" t="str">
        <f>IFERROR(VLOOKUP(Y4,チーム別集約表!$X$138:$Y$149,2,FALSE),"-")</f>
        <v>-</v>
      </c>
      <c r="Z8" s="207" t="str">
        <f>IFERROR(VLOOKUP(Z4,チーム別集約表!$X$138:$Y$149,2,FALSE),"-")</f>
        <v>-</v>
      </c>
      <c r="AA8" s="207" t="str">
        <f>IFERROR(VLOOKUP(AA4,チーム別集約表!$X$138:$Y$149,2,FALSE),"-")</f>
        <v>-</v>
      </c>
      <c r="AB8" s="207" t="str">
        <f>IFERROR(VLOOKUP(AB4,チーム別集約表!$X$138:$Y$149,2,FALSE),"-")</f>
        <v>-</v>
      </c>
      <c r="AC8" s="207" t="str">
        <f>IFERROR(VLOOKUP(AC4,チーム別集約表!$X$138:$Y$149,2,FALSE),"-")</f>
        <v>-</v>
      </c>
      <c r="AD8" s="207" t="str">
        <f>IFERROR(VLOOKUP(AD4,チーム別集約表!$X$138:$Y$149,2,FALSE),"-")</f>
        <v>-</v>
      </c>
      <c r="AE8" s="207" t="str">
        <f>IFERROR(VLOOKUP(AE4,チーム別集約表!$X$138:$Y$149,2,FALSE),"-")</f>
        <v>-</v>
      </c>
      <c r="AF8" s="207" t="str">
        <f>IFERROR(VLOOKUP(AF4,チーム別集約表!$X$138:$Y$149,2,FALSE),"-")</f>
        <v>-</v>
      </c>
      <c r="AG8" s="207" t="str">
        <f>IFERROR(VLOOKUP(AG4,チーム別集約表!$X$138:$Y$149,2,FALSE),"-")</f>
        <v>-</v>
      </c>
      <c r="AH8" s="207" t="str">
        <f>IFERROR(VLOOKUP(AH4,チーム別集約表!$X$138:$Y$149,2,FALSE),"-")</f>
        <v>-</v>
      </c>
      <c r="AI8" s="207" t="str">
        <f>IFERROR(VLOOKUP(AI4,チーム別集約表!$X$138:$Y$149,2,FALSE),"-")</f>
        <v>-</v>
      </c>
      <c r="AJ8" s="208" t="str">
        <f>IFERROR(VLOOKUP(AJ4,チーム別集約表!$X$138:$Y$149,2,FALSE),"-")</f>
        <v>-</v>
      </c>
    </row>
    <row r="9" spans="2:36" ht="24.95" customHeight="1" x14ac:dyDescent="0.35">
      <c r="B9" s="496" t="str">
        <f t="shared" si="0"/>
        <v/>
      </c>
      <c r="C9" s="497" t="str">
        <f t="shared" si="1"/>
        <v/>
      </c>
      <c r="D9" s="45">
        <v>5</v>
      </c>
      <c r="E9" s="221" t="str">
        <f>IF(入力!E9="","",入力!E9)</f>
        <v/>
      </c>
      <c r="H9" s="206" t="s">
        <v>73</v>
      </c>
      <c r="I9" s="207" t="s">
        <v>67</v>
      </c>
      <c r="J9" s="195" t="str">
        <f>IF((COUNTIF(J5:J8,V9)=0),V9,IF((COUNTIF(J5:J8,W9)=0),W9,IF((COUNTIF(J5:J8,X9)=0),X9,IF((COUNTIF(J5:J8,Y9)=0),Y9,Z9))))</f>
        <v>-</v>
      </c>
      <c r="K9" s="208" t="str">
        <f>IFERROR(VLOOKUP(J9,チーム別集約表!$F$9:$AI$42,30,FALSE),"")</f>
        <v/>
      </c>
      <c r="O9" s="198" t="s">
        <v>58</v>
      </c>
      <c r="P9" s="413" t="str">
        <f>IF(入力!I9="","-",入力!I9)</f>
        <v>出率</v>
      </c>
      <c r="Q9" s="414" t="str">
        <f>IF(入力!J9="","-",入力!J9)</f>
        <v>打率</v>
      </c>
      <c r="R9" s="414" t="str">
        <f>IF(入力!K9="","-",入力!K9)</f>
        <v>打点</v>
      </c>
      <c r="S9" s="415" t="str">
        <f>IF(入力!L9="","-",入力!L9)</f>
        <v>-</v>
      </c>
      <c r="T9" s="39"/>
      <c r="V9" s="206" t="str">
        <f>IFERROR(VLOOKUP(V4,チーム別集約表!$X$155:$Y$166,2,FALSE),"-")</f>
        <v>-</v>
      </c>
      <c r="W9" s="207" t="str">
        <f>IFERROR(VLOOKUP(W4,チーム別集約表!$X$155:$Y$166,2,FALSE),"-")</f>
        <v>-</v>
      </c>
      <c r="X9" s="207" t="str">
        <f>IFERROR(VLOOKUP(X4,チーム別集約表!$X$155:$Y$166,2,FALSE),"-")</f>
        <v>-</v>
      </c>
      <c r="Y9" s="207" t="str">
        <f>IFERROR(VLOOKUP(Y4,チーム別集約表!$X$155:$Y$166,2,FALSE),"-")</f>
        <v>-</v>
      </c>
      <c r="Z9" s="207" t="str">
        <f>IFERROR(VLOOKUP(Z4,チーム別集約表!$X$155:$Y$166,2,FALSE),"-")</f>
        <v>-</v>
      </c>
      <c r="AA9" s="207" t="str">
        <f>IFERROR(VLOOKUP(AA4,チーム別集約表!$X$155:$Y$166,2,FALSE),"-")</f>
        <v>-</v>
      </c>
      <c r="AB9" s="207" t="str">
        <f>IFERROR(VLOOKUP(AB4,チーム別集約表!$X$155:$Y$166,2,FALSE),"-")</f>
        <v>-</v>
      </c>
      <c r="AC9" s="207" t="str">
        <f>IFERROR(VLOOKUP(AC4,チーム別集約表!$X$155:$Y$166,2,FALSE),"-")</f>
        <v>-</v>
      </c>
      <c r="AD9" s="207" t="str">
        <f>IFERROR(VLOOKUP(AD4,チーム別集約表!$X$155:$Y$166,2,FALSE),"-")</f>
        <v>-</v>
      </c>
      <c r="AE9" s="207" t="str">
        <f>IFERROR(VLOOKUP(AE4,チーム別集約表!$X$155:$Y$166,2,FALSE),"-")</f>
        <v>-</v>
      </c>
      <c r="AF9" s="207" t="str">
        <f>IFERROR(VLOOKUP(AF4,チーム別集約表!$X$155:$Y$166,2,FALSE),"-")</f>
        <v>-</v>
      </c>
      <c r="AG9" s="207" t="str">
        <f>IFERROR(VLOOKUP(AG4,チーム別集約表!$X$155:$Y$166,2,FALSE),"-")</f>
        <v>-</v>
      </c>
      <c r="AH9" s="207" t="str">
        <f>IFERROR(VLOOKUP(AH4,チーム別集約表!$X$155:$Y$166,2,FALSE),"-")</f>
        <v>-</v>
      </c>
      <c r="AI9" s="207" t="str">
        <f>IFERROR(VLOOKUP(AI4,チーム別集約表!$X$155:$Y$166,2,FALSE),"-")</f>
        <v>-</v>
      </c>
      <c r="AJ9" s="208" t="str">
        <f>IFERROR(VLOOKUP(AJ4,チーム別集約表!$X$155:$Y$166,2,FALSE),"-")</f>
        <v>-</v>
      </c>
    </row>
    <row r="10" spans="2:36" ht="24.95" customHeight="1" x14ac:dyDescent="0.35">
      <c r="B10" s="496" t="str">
        <f t="shared" si="0"/>
        <v/>
      </c>
      <c r="C10" s="497" t="str">
        <f t="shared" si="1"/>
        <v/>
      </c>
      <c r="D10" s="45">
        <v>6</v>
      </c>
      <c r="E10" s="221" t="str">
        <f>IF(入力!E10="","",入力!E10)</f>
        <v/>
      </c>
      <c r="H10" s="206" t="s">
        <v>36</v>
      </c>
      <c r="I10" s="207" t="s">
        <v>68</v>
      </c>
      <c r="J10" s="195" t="str">
        <f>IF((COUNTIF(J5:J9,V9)=0),V9,IF((COUNTIF(J5:J9,W9)=0),W9,IF((COUNTIF(J5:J9,X9)=0),X9,IF((COUNTIF(J5:J9,Y9)=0),Y9,IF((COUNTIF(J5:J9,Z9)=0),Z9,AA9)))))</f>
        <v>-</v>
      </c>
      <c r="K10" s="208" t="str">
        <f>IFERROR(VLOOKUP(J10,チーム別集約表!$F$9:$AI$42,30,FALSE),"")</f>
        <v/>
      </c>
      <c r="O10" s="198" t="s">
        <v>59</v>
      </c>
      <c r="P10" s="413" t="str">
        <f>IF(入力!I10="","-",入力!I10)</f>
        <v>出率</v>
      </c>
      <c r="Q10" s="414" t="str">
        <f>IF(入力!J10="","-",入力!J10)</f>
        <v>振率</v>
      </c>
      <c r="R10" s="414" t="str">
        <f>IF(入力!K10="","-",入力!K10)</f>
        <v>-</v>
      </c>
      <c r="S10" s="415" t="str">
        <f>IF(入力!L10="","-",入力!L10)</f>
        <v>-</v>
      </c>
      <c r="T10" s="39"/>
      <c r="V10" s="206" t="str">
        <f>IFERROR(VLOOKUP(V4,チーム別集約表!$X$172:$Y$183,2,FALSE),"-")</f>
        <v>-</v>
      </c>
      <c r="W10" s="207" t="str">
        <f>IFERROR(VLOOKUP(W4,チーム別集約表!$X$172:$Y$183,2,FALSE),"-")</f>
        <v>-</v>
      </c>
      <c r="X10" s="207" t="str">
        <f>IFERROR(VLOOKUP(X4,チーム別集約表!$X$172:$Y$183,2,FALSE),"-")</f>
        <v>-</v>
      </c>
      <c r="Y10" s="207" t="str">
        <f>IFERROR(VLOOKUP(Y4,チーム別集約表!$X$172:$Y$183,2,FALSE),"-")</f>
        <v>-</v>
      </c>
      <c r="Z10" s="207" t="str">
        <f>IFERROR(VLOOKUP(Z4,チーム別集約表!$X$172:$Y$183,2,FALSE),"-")</f>
        <v>-</v>
      </c>
      <c r="AA10" s="207" t="str">
        <f>IFERROR(VLOOKUP(AA4,チーム別集約表!$X$172:$Y$183,2,FALSE),"-")</f>
        <v>-</v>
      </c>
      <c r="AB10" s="207" t="str">
        <f>IFERROR(VLOOKUP(AB4,チーム別集約表!$X$172:$Y$183,2,FALSE),"-")</f>
        <v>-</v>
      </c>
      <c r="AC10" s="207" t="str">
        <f>IFERROR(VLOOKUP(AC4,チーム別集約表!$X$172:$Y$183,2,FALSE),"-")</f>
        <v>-</v>
      </c>
      <c r="AD10" s="207" t="str">
        <f>IFERROR(VLOOKUP(AD4,チーム別集約表!$X$172:$Y$183,2,FALSE),"-")</f>
        <v>-</v>
      </c>
      <c r="AE10" s="207" t="str">
        <f>IFERROR(VLOOKUP(AE4,チーム別集約表!$X$172:$Y$183,2,FALSE),"-")</f>
        <v>-</v>
      </c>
      <c r="AF10" s="207" t="str">
        <f>IFERROR(VLOOKUP(AF4,チーム別集約表!$X$172:$Y$183,2,FALSE),"-")</f>
        <v>-</v>
      </c>
      <c r="AG10" s="207" t="str">
        <f>IFERROR(VLOOKUP(AG4,チーム別集約表!$X$172:$Y$183,2,FALSE),"-")</f>
        <v>-</v>
      </c>
      <c r="AH10" s="207" t="str">
        <f>IFERROR(VLOOKUP(AH4,チーム別集約表!$X$172:$Y$183,2,FALSE),"-")</f>
        <v>-</v>
      </c>
      <c r="AI10" s="207" t="str">
        <f>IFERROR(VLOOKUP(AI4,チーム別集約表!$X$172:$Y$183,2,FALSE),"-")</f>
        <v>-</v>
      </c>
      <c r="AJ10" s="208" t="str">
        <f>IFERROR(VLOOKUP(AJ4,チーム別集約表!$X$172:$Y$183,2,FALSE),"-")</f>
        <v>-</v>
      </c>
    </row>
    <row r="11" spans="2:36" ht="24.95" customHeight="1" x14ac:dyDescent="0.35">
      <c r="B11" s="496" t="str">
        <f t="shared" si="0"/>
        <v/>
      </c>
      <c r="C11" s="497" t="str">
        <f t="shared" si="1"/>
        <v/>
      </c>
      <c r="D11" s="45">
        <v>7</v>
      </c>
      <c r="E11" s="221" t="str">
        <f>IF(入力!E11="","",入力!E11)</f>
        <v/>
      </c>
      <c r="H11" s="206" t="s">
        <v>31</v>
      </c>
      <c r="I11" s="207" t="s">
        <v>69</v>
      </c>
      <c r="J11" s="195" t="str">
        <f>IF((COUNTIF(J5:J10,V11)=0),V11,IF((COUNTIF(J5:J10,W11)=0),W11,IF((COUNTIF(J5:J10,X11)=0),X11,IF((COUNTIF(J5:J10,Y11)=0),Y11,IF((COUNTIF(J5:J10,Z11)=0),Z11,IF((COUNTIF(J5:J10,AA11)=0),AA11,AB11))))))</f>
        <v>-</v>
      </c>
      <c r="K11" s="208" t="str">
        <f>IFERROR(VLOOKUP(J11,チーム別集約表!$F$9:$AI$42,30,FALSE),"")</f>
        <v/>
      </c>
      <c r="O11" s="198" t="s">
        <v>60</v>
      </c>
      <c r="P11" s="413" t="str">
        <f>IF(入力!I11="","-",入力!I11)</f>
        <v>四死</v>
      </c>
      <c r="Q11" s="414" t="str">
        <f>IF(入力!J11="","-",入力!J11)</f>
        <v>出率</v>
      </c>
      <c r="R11" s="414" t="str">
        <f>IF(入力!K11="","-",入力!K11)</f>
        <v>-</v>
      </c>
      <c r="S11" s="415" t="str">
        <f>IF(入力!L11="","-",入力!L11)</f>
        <v>-</v>
      </c>
      <c r="T11" s="39"/>
      <c r="V11" s="206" t="str">
        <f>IFERROR(VLOOKUP(V4,チーム別集約表!$X$189:$Y$200,2,FALSE),"-")</f>
        <v>-</v>
      </c>
      <c r="W11" s="207" t="str">
        <f>IFERROR(VLOOKUP(W4,チーム別集約表!$X$189:$Y$200,2,FALSE),"-")</f>
        <v>-</v>
      </c>
      <c r="X11" s="207" t="str">
        <f>IFERROR(VLOOKUP(X4,チーム別集約表!$X$189:$Y$200,2,FALSE),"-")</f>
        <v>-</v>
      </c>
      <c r="Y11" s="207" t="str">
        <f>IFERROR(VLOOKUP(Y4,チーム別集約表!$X$189:$Y$200,2,FALSE),"-")</f>
        <v>-</v>
      </c>
      <c r="Z11" s="207" t="str">
        <f>IFERROR(VLOOKUP(Z4,チーム別集約表!$X$189:$Y$200,2,FALSE),"-")</f>
        <v>-</v>
      </c>
      <c r="AA11" s="207" t="str">
        <f>IFERROR(VLOOKUP(AA4,チーム別集約表!$X$189:$Y$200,2,FALSE),"-")</f>
        <v>-</v>
      </c>
      <c r="AB11" s="207" t="str">
        <f>IFERROR(VLOOKUP(AB4,チーム別集約表!$X$189:$Y$200,2,FALSE),"-")</f>
        <v>-</v>
      </c>
      <c r="AC11" s="207" t="str">
        <f>IFERROR(VLOOKUP(AC4,チーム別集約表!$X$189:$Y$200,2,FALSE),"-")</f>
        <v>-</v>
      </c>
      <c r="AD11" s="207" t="str">
        <f>IFERROR(VLOOKUP(AD4,チーム別集約表!$X$189:$Y$200,2,FALSE),"-")</f>
        <v>-</v>
      </c>
      <c r="AE11" s="207" t="str">
        <f>IFERROR(VLOOKUP(AE4,チーム別集約表!$X$189:$Y$200,2,FALSE),"-")</f>
        <v>-</v>
      </c>
      <c r="AF11" s="207" t="str">
        <f>IFERROR(VLOOKUP(AF4,チーム別集約表!$X$189:$Y$200,2,FALSE),"-")</f>
        <v>-</v>
      </c>
      <c r="AG11" s="207" t="str">
        <f>IFERROR(VLOOKUP(AG4,チーム別集約表!$X$189:$Y$200,2,FALSE),"-")</f>
        <v>-</v>
      </c>
      <c r="AH11" s="207" t="str">
        <f>IFERROR(VLOOKUP(AH4,チーム別集約表!$X$189:$Y$200,2,FALSE),"-")</f>
        <v>-</v>
      </c>
      <c r="AI11" s="207" t="str">
        <f>IFERROR(VLOOKUP(AI4,チーム別集約表!$X$189:$Y$200,2,FALSE),"-")</f>
        <v>-</v>
      </c>
      <c r="AJ11" s="208" t="str">
        <f>IFERROR(VLOOKUP(AJ4,チーム別集約表!$X$189:$Y$200,2,FALSE),"-")</f>
        <v>-</v>
      </c>
    </row>
    <row r="12" spans="2:36" ht="24.95" customHeight="1" thickBot="1" x14ac:dyDescent="0.4">
      <c r="B12" s="496" t="str">
        <f t="shared" si="0"/>
        <v/>
      </c>
      <c r="C12" s="497" t="str">
        <f t="shared" si="1"/>
        <v/>
      </c>
      <c r="D12" s="45">
        <v>8</v>
      </c>
      <c r="E12" s="221" t="str">
        <f>IF(入力!E12="","",入力!E12)</f>
        <v/>
      </c>
      <c r="H12" s="206" t="s">
        <v>33</v>
      </c>
      <c r="I12" s="207" t="s">
        <v>70</v>
      </c>
      <c r="J12" s="195" t="str">
        <f>IF((COUNTIF(J5:J11,V12)=0),V12,IF((COUNTIF(J5:J11,W12)=0),W12,IF((COUNTIF(J5:J11,X12)=0),X12,IF((COUNTIF(J5:J11,Y12)=0),Y12,IF((COUNTIF(J5:J11,Z12)=0),Z12,IF((COUNTIF(J5:J11,AA12)=0),AA12,IF((COUNTIF(J5:J11,AB12)=0),AB12,AC12)))))))</f>
        <v>-</v>
      </c>
      <c r="K12" s="208" t="str">
        <f>IFERROR(VLOOKUP(J12,チーム別集約表!$F$9:$AI$42,30,FALSE),"")</f>
        <v/>
      </c>
      <c r="O12" s="198" t="s">
        <v>61</v>
      </c>
      <c r="P12" s="413" t="str">
        <f>IF(入力!I12="","-",入力!I12)</f>
        <v>出率</v>
      </c>
      <c r="Q12" s="414" t="str">
        <f>IF(入力!J12="","-",入力!J12)</f>
        <v>犠打</v>
      </c>
      <c r="R12" s="414" t="str">
        <f>IF(入力!K12="","-",入力!K12)</f>
        <v>-</v>
      </c>
      <c r="S12" s="415" t="str">
        <f>IF(入力!L12="","-",入力!L12)</f>
        <v>-</v>
      </c>
      <c r="T12" s="39"/>
      <c r="V12" s="206" t="str">
        <f>IFERROR(VLOOKUP(V4,チーム別集約表!$X$206:$Y$217,2,FALSE),"-")</f>
        <v>-</v>
      </c>
      <c r="W12" s="207" t="str">
        <f>IFERROR(VLOOKUP(W4,チーム別集約表!$X$206:$Y$217,2,FALSE),"-")</f>
        <v>-</v>
      </c>
      <c r="X12" s="207" t="str">
        <f>IFERROR(VLOOKUP(X4,チーム別集約表!$X$206:$Y$217,2,FALSE),"-")</f>
        <v>-</v>
      </c>
      <c r="Y12" s="207" t="str">
        <f>IFERROR(VLOOKUP(Y4,チーム別集約表!$X$206:$Y$217,2,FALSE),"-")</f>
        <v>-</v>
      </c>
      <c r="Z12" s="207" t="str">
        <f>IFERROR(VLOOKUP(Z4,チーム別集約表!$X$206:$Y$217,2,FALSE),"-")</f>
        <v>-</v>
      </c>
      <c r="AA12" s="207" t="str">
        <f>IFERROR(VLOOKUP(AA4,チーム別集約表!$X$206:$Y$217,2,FALSE),"-")</f>
        <v>-</v>
      </c>
      <c r="AB12" s="207" t="str">
        <f>IFERROR(VLOOKUP(AB4,チーム別集約表!$X$206:$Y$217,2,FALSE),"-")</f>
        <v>-</v>
      </c>
      <c r="AC12" s="207" t="str">
        <f>IFERROR(VLOOKUP(AC4,チーム別集約表!$X$206:$Y$217,2,FALSE),"-")</f>
        <v>-</v>
      </c>
      <c r="AD12" s="207" t="str">
        <f>IFERROR(VLOOKUP(AD4,チーム別集約表!$X$206:$Y$217,2,FALSE),"-")</f>
        <v>-</v>
      </c>
      <c r="AE12" s="207" t="str">
        <f>IFERROR(VLOOKUP(AE4,チーム別集約表!$X$206:$Y$217,2,FALSE),"-")</f>
        <v>-</v>
      </c>
      <c r="AF12" s="207" t="str">
        <f>IFERROR(VLOOKUP(AF4,チーム別集約表!$X$206:$Y$217,2,FALSE),"-")</f>
        <v>-</v>
      </c>
      <c r="AG12" s="207" t="str">
        <f>IFERROR(VLOOKUP(AG4,チーム別集約表!$X$206:$Y$217,2,FALSE),"-")</f>
        <v>-</v>
      </c>
      <c r="AH12" s="207" t="str">
        <f>IFERROR(VLOOKUP(AH4,チーム別集約表!$X$206:$Y$217,2,FALSE),"-")</f>
        <v>-</v>
      </c>
      <c r="AI12" s="207" t="str">
        <f>IFERROR(VLOOKUP(AI4,チーム別集約表!$X$206:$Y$217,2,FALSE),"-")</f>
        <v>-</v>
      </c>
      <c r="AJ12" s="208" t="str">
        <f>IFERROR(VLOOKUP(AJ4,チーム別集約表!$X$206:$Y$217,2,FALSE),"-")</f>
        <v>-</v>
      </c>
    </row>
    <row r="13" spans="2:36" ht="24.95" customHeight="1" thickTop="1" thickBot="1" x14ac:dyDescent="0.4">
      <c r="B13" s="496" t="str">
        <f t="shared" si="0"/>
        <v/>
      </c>
      <c r="C13" s="497" t="str">
        <f t="shared" si="1"/>
        <v/>
      </c>
      <c r="D13" s="45">
        <v>9</v>
      </c>
      <c r="E13" s="221" t="str">
        <f>IF(入力!E13="","",入力!E13)</f>
        <v/>
      </c>
      <c r="G13" s="500"/>
      <c r="H13" s="209" t="s">
        <v>30</v>
      </c>
      <c r="I13" s="210" t="s">
        <v>71</v>
      </c>
      <c r="J13" s="211" t="str">
        <f>IF((COUNTIF(J5:J12,V13)=0),V13,IF((COUNTIF(J5:J12,W13)=0),W13,IF((COUNTIF(J5:J12,X13)=0),X13,IF((COUNTIF(J5:J12,Y13)=0),Y13,IF((COUNTIF(J5:J12,Z13)=0),Z13,IF((COUNTIF(J5:J12,AA13)=0),AA13,IF((COUNTIF(J5:J12,AB13)=0),AB13,IF((COUNTIF(J5:J12,AC13)=0),AC13,AD13))))))))</f>
        <v>-</v>
      </c>
      <c r="K13" s="212" t="str">
        <f>IFERROR(VLOOKUP(J13,チーム別集約表!$F$9:$AI$42,30,FALSE),"")</f>
        <v/>
      </c>
      <c r="O13" s="199" t="s">
        <v>62</v>
      </c>
      <c r="P13" s="416" t="str">
        <f>IF(入力!I13="","-",入力!I13)</f>
        <v>出率</v>
      </c>
      <c r="Q13" s="417" t="str">
        <f>IF(入力!J13="","-",入力!J13)</f>
        <v>振率</v>
      </c>
      <c r="R13" s="417" t="str">
        <f>IF(入力!K13="","-",入力!K13)</f>
        <v>盗塁</v>
      </c>
      <c r="S13" s="418" t="str">
        <f>IF(入力!L13="","-",入力!L13)</f>
        <v>-</v>
      </c>
      <c r="T13" s="39"/>
      <c r="V13" s="216" t="str">
        <f>IFERROR(VLOOKUP(V4,チーム別集約表!$X$223:$Y$234,2,FALSE),"-")</f>
        <v>-</v>
      </c>
      <c r="W13" s="217" t="str">
        <f>IFERROR(VLOOKUP(W4,チーム別集約表!$X$223:$Y$234,2,FALSE),"-")</f>
        <v>-</v>
      </c>
      <c r="X13" s="217" t="str">
        <f>IFERROR(VLOOKUP(X4,チーム別集約表!$X$223:$Y$234,2,FALSE),"-")</f>
        <v>-</v>
      </c>
      <c r="Y13" s="217" t="str">
        <f>IFERROR(VLOOKUP(Y4,チーム別集約表!$X$223:$Y$234,2,FALSE),"-")</f>
        <v>-</v>
      </c>
      <c r="Z13" s="217" t="str">
        <f>IFERROR(VLOOKUP(Z4,チーム別集約表!$X$223:$Y$234,2,FALSE),"-")</f>
        <v>-</v>
      </c>
      <c r="AA13" s="217" t="str">
        <f>IFERROR(VLOOKUP(AA4,チーム別集約表!$X$223:$Y$234,2,FALSE),"-")</f>
        <v>-</v>
      </c>
      <c r="AB13" s="217" t="str">
        <f>IFERROR(VLOOKUP(AB4,チーム別集約表!$X$223:$Y$234,2,FALSE),"-")</f>
        <v>-</v>
      </c>
      <c r="AC13" s="217" t="str">
        <f>IFERROR(VLOOKUP(AC4,チーム別集約表!$X$223:$Y$234,2,FALSE),"-")</f>
        <v>-</v>
      </c>
      <c r="AD13" s="217" t="str">
        <f>IFERROR(VLOOKUP(AD4,チーム別集約表!$X$223:$Y$234,2,FALSE),"-")</f>
        <v>-</v>
      </c>
      <c r="AE13" s="217" t="str">
        <f>IFERROR(VLOOKUP(AE4,チーム別集約表!$X$223:$Y$234,2,FALSE),"-")</f>
        <v>-</v>
      </c>
      <c r="AF13" s="217" t="str">
        <f>IFERROR(VLOOKUP(AF4,チーム別集約表!$X$223:$Y$234,2,FALSE),"-")</f>
        <v>-</v>
      </c>
      <c r="AG13" s="217" t="str">
        <f>IFERROR(VLOOKUP(AG4,チーム別集約表!$X$223:$Y$234,2,FALSE),"-")</f>
        <v>-</v>
      </c>
      <c r="AH13" s="217" t="str">
        <f>IFERROR(VLOOKUP(AH4,チーム別集約表!$X$223:$Y$234,2,FALSE),"-")</f>
        <v>-</v>
      </c>
      <c r="AI13" s="217" t="str">
        <f>IFERROR(VLOOKUP(AI4,チーム別集約表!$X$223:$Y$234,2,FALSE),"-")</f>
        <v>-</v>
      </c>
      <c r="AJ13" s="218" t="str">
        <f>IFERROR(VLOOKUP(AJ4,チーム別集約表!$X$223:$Y$234,2,FALSE),"-")</f>
        <v>-</v>
      </c>
    </row>
    <row r="14" spans="2:36" ht="24.95" customHeight="1" thickTop="1" x14ac:dyDescent="0.35">
      <c r="B14" s="496" t="str">
        <f t="shared" si="0"/>
        <v/>
      </c>
      <c r="C14" s="497" t="str">
        <f t="shared" si="1"/>
        <v/>
      </c>
      <c r="D14" s="45">
        <v>10</v>
      </c>
      <c r="E14" s="221" t="str">
        <f>IF(入力!E14="","",入力!E14)</f>
        <v/>
      </c>
      <c r="G14" s="501" t="str">
        <f>IFERROR(SMALL($C$5:$C$19,D5),"")</f>
        <v/>
      </c>
      <c r="H14" s="214" t="s">
        <v>72</v>
      </c>
      <c r="I14" s="214"/>
      <c r="J14" s="194" t="str">
        <f>IF(G14="","",VLOOKUP(G14,$C$5:$E$19,3,FALSE))</f>
        <v/>
      </c>
      <c r="K14" s="215" t="str">
        <f>IFERROR(VLOOKUP(J14,チーム別集約表!$F$9:$AI$42,30,FALSE),"")</f>
        <v/>
      </c>
    </row>
    <row r="15" spans="2:36" ht="24.95" customHeight="1" x14ac:dyDescent="0.35">
      <c r="B15" s="496" t="str">
        <f t="shared" si="0"/>
        <v/>
      </c>
      <c r="C15" s="497" t="str">
        <f t="shared" si="1"/>
        <v/>
      </c>
      <c r="D15" s="45">
        <v>11</v>
      </c>
      <c r="E15" s="221" t="str">
        <f>IF(入力!E15="","",入力!E15)</f>
        <v/>
      </c>
      <c r="G15" s="469" t="str">
        <f t="shared" ref="G15:G19" si="2">IFERROR(SMALL($C$5:$C$19,D6),"")</f>
        <v/>
      </c>
      <c r="H15" s="207" t="s">
        <v>72</v>
      </c>
      <c r="I15" s="207"/>
      <c r="J15" s="195" t="str">
        <f t="shared" ref="J15:J19" si="3">IF(G15="","",VLOOKUP(G15,$C$5:$E$19,3,FALSE))</f>
        <v/>
      </c>
      <c r="K15" s="208" t="str">
        <f>IFERROR(VLOOKUP(J15,チーム別集約表!$F$9:$AI$42,30,FALSE),"")</f>
        <v/>
      </c>
      <c r="P15" s="41"/>
      <c r="Q15" s="41"/>
      <c r="R15" s="41"/>
      <c r="S15" s="41"/>
    </row>
    <row r="16" spans="2:36" ht="24.95" customHeight="1" x14ac:dyDescent="0.35">
      <c r="B16" s="496" t="str">
        <f t="shared" si="0"/>
        <v/>
      </c>
      <c r="C16" s="497" t="str">
        <f t="shared" si="1"/>
        <v/>
      </c>
      <c r="D16" s="45">
        <v>12</v>
      </c>
      <c r="E16" s="221" t="str">
        <f>IF(入力!E16="","",入力!E16)</f>
        <v/>
      </c>
      <c r="G16" s="469" t="str">
        <f t="shared" si="2"/>
        <v/>
      </c>
      <c r="H16" s="207" t="s">
        <v>72</v>
      </c>
      <c r="I16" s="207"/>
      <c r="J16" s="195" t="str">
        <f t="shared" si="3"/>
        <v/>
      </c>
      <c r="K16" s="208" t="str">
        <f>IFERROR(VLOOKUP(J16,チーム別集約表!$F$9:$AI$42,30,FALSE),"")</f>
        <v/>
      </c>
      <c r="P16" s="525" t="s">
        <v>1</v>
      </c>
      <c r="Q16" s="525" t="s">
        <v>42</v>
      </c>
      <c r="R16" s="525" t="s">
        <v>43</v>
      </c>
      <c r="S16" s="525" t="s">
        <v>4</v>
      </c>
    </row>
    <row r="17" spans="2:36" ht="24.95" customHeight="1" x14ac:dyDescent="0.35">
      <c r="B17" s="496" t="str">
        <f t="shared" si="0"/>
        <v/>
      </c>
      <c r="C17" s="497" t="str">
        <f t="shared" si="1"/>
        <v/>
      </c>
      <c r="D17" s="45">
        <v>13</v>
      </c>
      <c r="E17" s="221" t="str">
        <f>IF(入力!E17="","",入力!E17)</f>
        <v/>
      </c>
      <c r="G17" s="469" t="str">
        <f t="shared" si="2"/>
        <v/>
      </c>
      <c r="H17" s="207" t="s">
        <v>72</v>
      </c>
      <c r="I17" s="207"/>
      <c r="J17" s="195" t="str">
        <f t="shared" si="3"/>
        <v/>
      </c>
      <c r="K17" s="208" t="str">
        <f>IFERROR(VLOOKUP(J17,チーム別集約表!$F$9:$AI$42,30,FALSE),"")</f>
        <v/>
      </c>
      <c r="P17" s="525" t="s">
        <v>13</v>
      </c>
      <c r="Q17" s="525" t="s">
        <v>44</v>
      </c>
      <c r="R17" s="525" t="s">
        <v>94</v>
      </c>
      <c r="S17" s="525" t="s">
        <v>47</v>
      </c>
    </row>
    <row r="18" spans="2:36" ht="24.95" customHeight="1" x14ac:dyDescent="0.35">
      <c r="B18" s="496" t="str">
        <f t="shared" si="0"/>
        <v/>
      </c>
      <c r="C18" s="497" t="str">
        <f t="shared" si="1"/>
        <v/>
      </c>
      <c r="D18" s="45">
        <v>14</v>
      </c>
      <c r="E18" s="221" t="str">
        <f>IF(入力!E18="","",入力!E18)</f>
        <v/>
      </c>
      <c r="G18" s="469" t="str">
        <f t="shared" si="2"/>
        <v/>
      </c>
      <c r="H18" s="207" t="s">
        <v>72</v>
      </c>
      <c r="I18" s="207"/>
      <c r="J18" s="195" t="str">
        <f t="shared" si="3"/>
        <v/>
      </c>
      <c r="K18" s="208" t="str">
        <f>IFERROR(VLOOKUP(J18,チーム別集約表!$F$9:$AI$42,30,FALSE),"")</f>
        <v/>
      </c>
      <c r="P18" s="525" t="s">
        <v>46</v>
      </c>
      <c r="Q18" s="525" t="s">
        <v>48</v>
      </c>
      <c r="R18" s="9"/>
      <c r="S18" s="9"/>
    </row>
    <row r="19" spans="2:36" ht="24.95" customHeight="1" thickBot="1" x14ac:dyDescent="0.4">
      <c r="B19" s="498" t="str">
        <f t="shared" si="0"/>
        <v/>
      </c>
      <c r="C19" s="499" t="str">
        <f t="shared" si="1"/>
        <v/>
      </c>
      <c r="D19" s="222">
        <v>15</v>
      </c>
      <c r="E19" s="223" t="str">
        <f>IF(入力!E19="","",入力!E19)</f>
        <v/>
      </c>
      <c r="G19" s="470" t="str">
        <f t="shared" si="2"/>
        <v/>
      </c>
      <c r="H19" s="217" t="s">
        <v>72</v>
      </c>
      <c r="I19" s="217"/>
      <c r="J19" s="196" t="str">
        <f t="shared" si="3"/>
        <v/>
      </c>
      <c r="K19" s="218" t="str">
        <f>IFERROR(VLOOKUP(J19,チーム別集約表!$F$9:$AI$42,30,FALSE),"")</f>
        <v/>
      </c>
    </row>
    <row r="20" spans="2:36" ht="24.95" customHeight="1" thickTop="1" x14ac:dyDescent="0.35"/>
    <row r="21" spans="2:36" ht="24.95" customHeight="1" thickBot="1" x14ac:dyDescent="0.4"/>
    <row r="22" spans="2:36" ht="24.95" customHeight="1" thickTop="1" thickBot="1" x14ac:dyDescent="0.4">
      <c r="O22" s="9" t="s">
        <v>74</v>
      </c>
      <c r="P22" s="224">
        <v>1.8</v>
      </c>
      <c r="Q22" s="225">
        <v>1.6</v>
      </c>
      <c r="R22" s="225">
        <v>1.4</v>
      </c>
      <c r="S22" s="226">
        <v>1.2</v>
      </c>
    </row>
    <row r="23" spans="2:36" ht="24.95" customHeight="1" thickTop="1" thickBot="1" x14ac:dyDescent="0.4">
      <c r="B23" s="494">
        <v>0</v>
      </c>
      <c r="C23" s="495"/>
      <c r="D23" s="517"/>
      <c r="E23" s="518" t="s">
        <v>51</v>
      </c>
      <c r="H23" s="519" t="s">
        <v>53</v>
      </c>
      <c r="I23" s="520" t="s">
        <v>27</v>
      </c>
      <c r="J23" s="520" t="s">
        <v>51</v>
      </c>
      <c r="K23" s="518" t="s">
        <v>0</v>
      </c>
      <c r="O23" s="521" t="s">
        <v>27</v>
      </c>
      <c r="P23" s="556" t="s">
        <v>75</v>
      </c>
      <c r="Q23" s="557"/>
      <c r="R23" s="557"/>
      <c r="S23" s="558"/>
      <c r="V23" s="522">
        <v>1</v>
      </c>
      <c r="W23" s="523">
        <v>2</v>
      </c>
      <c r="X23" s="523">
        <v>3</v>
      </c>
      <c r="Y23" s="523">
        <v>4</v>
      </c>
      <c r="Z23" s="523">
        <v>5</v>
      </c>
      <c r="AA23" s="523">
        <v>6</v>
      </c>
      <c r="AB23" s="523">
        <v>7</v>
      </c>
      <c r="AC23" s="523">
        <v>8</v>
      </c>
      <c r="AD23" s="523">
        <v>9</v>
      </c>
      <c r="AE23" s="523">
        <v>10</v>
      </c>
      <c r="AF23" s="523">
        <v>11</v>
      </c>
      <c r="AG23" s="523">
        <v>12</v>
      </c>
      <c r="AH23" s="523">
        <v>13</v>
      </c>
      <c r="AI23" s="523">
        <v>14</v>
      </c>
      <c r="AJ23" s="524">
        <v>15</v>
      </c>
    </row>
    <row r="24" spans="2:36" ht="24.95" customHeight="1" x14ac:dyDescent="0.35">
      <c r="B24" s="496" t="str">
        <f>IF(E24="","",COUNTIF($J$24:$J$32,E24))</f>
        <v/>
      </c>
      <c r="C24" s="497" t="str">
        <f>IF(B24=$B$23,ROW(),"")</f>
        <v/>
      </c>
      <c r="D24" s="219">
        <v>1</v>
      </c>
      <c r="E24" s="220" t="str">
        <f>E5</f>
        <v/>
      </c>
      <c r="H24" s="202" t="s">
        <v>29</v>
      </c>
      <c r="I24" s="203" t="s">
        <v>63</v>
      </c>
      <c r="J24" s="204" t="str">
        <f>IF(V24="","",V24)</f>
        <v>-</v>
      </c>
      <c r="K24" s="205" t="str">
        <f>IFERROR(VLOOKUP(J24,チーム別集約表!$F$9:$AI$42,30,FALSE),"")</f>
        <v/>
      </c>
      <c r="O24" s="197" t="s">
        <v>54</v>
      </c>
      <c r="P24" s="64" t="str">
        <f>P5</f>
        <v>出率</v>
      </c>
      <c r="Q24" s="65" t="str">
        <f t="shared" ref="Q24:S24" si="4">Q5</f>
        <v>振率</v>
      </c>
      <c r="R24" s="65" t="str">
        <f t="shared" si="4"/>
        <v>盗塁</v>
      </c>
      <c r="S24" s="227" t="str">
        <f t="shared" si="4"/>
        <v>-</v>
      </c>
      <c r="V24" s="213" t="str">
        <f>IFERROR(VLOOKUP(V23,チーム別集約表!$AH$87:$AI$98,2,FALSE),"-")</f>
        <v>-</v>
      </c>
      <c r="W24" s="214" t="str">
        <f>IFERROR(VLOOKUP(W23,チーム別集約表!$AH$87:$AI$98,2,FALSE),"-")</f>
        <v>-</v>
      </c>
      <c r="X24" s="214" t="str">
        <f>IFERROR(VLOOKUP(X23,チーム別集約表!$AH$87:$AI$98,2,FALSE),"-")</f>
        <v>-</v>
      </c>
      <c r="Y24" s="214" t="str">
        <f>IFERROR(VLOOKUP(Y23,チーム別集約表!$AH$87:$AI$98,2,FALSE),"-")</f>
        <v>-</v>
      </c>
      <c r="Z24" s="214" t="str">
        <f>IFERROR(VLOOKUP(Z23,チーム別集約表!$AH$87:$AI$98,2,FALSE),"-")</f>
        <v>-</v>
      </c>
      <c r="AA24" s="214" t="str">
        <f>IFERROR(VLOOKUP(AA23,チーム別集約表!$AH$87:$AI$98,2,FALSE),"-")</f>
        <v>-</v>
      </c>
      <c r="AB24" s="214" t="str">
        <f>IFERROR(VLOOKUP(AB23,チーム別集約表!$AH$87:$AI$98,2,FALSE),"-")</f>
        <v>-</v>
      </c>
      <c r="AC24" s="214" t="str">
        <f>IFERROR(VLOOKUP(AC23,チーム別集約表!$AH$87:$AI$98,2,FALSE),"-")</f>
        <v>-</v>
      </c>
      <c r="AD24" s="214" t="str">
        <f>IFERROR(VLOOKUP(AD23,チーム別集約表!$AH$87:$AI$98,2,FALSE),"-")</f>
        <v>-</v>
      </c>
      <c r="AE24" s="214" t="str">
        <f>IFERROR(VLOOKUP(AE23,チーム別集約表!$AH$87:$AI$98,2,FALSE),"-")</f>
        <v>-</v>
      </c>
      <c r="AF24" s="214" t="str">
        <f>IFERROR(VLOOKUP(AF23,チーム別集約表!$AH$87:$AI$98,2,FALSE),"-")</f>
        <v>-</v>
      </c>
      <c r="AG24" s="214" t="str">
        <f>IFERROR(VLOOKUP(AG23,チーム別集約表!$AH$87:$AI$98,2,FALSE),"-")</f>
        <v>-</v>
      </c>
      <c r="AH24" s="214" t="str">
        <f>IFERROR(VLOOKUP(AH23,チーム別集約表!$AH$87:$AI$98,2,FALSE),"-")</f>
        <v>-</v>
      </c>
      <c r="AI24" s="214" t="str">
        <f>IFERROR(VLOOKUP(AI23,チーム別集約表!$AH$87:$AI$98,2,FALSE),"-")</f>
        <v>-</v>
      </c>
      <c r="AJ24" s="215" t="str">
        <f>IFERROR(VLOOKUP(AJ23,チーム別集約表!$AH$87:$AI$98,2,FALSE),"-")</f>
        <v>-</v>
      </c>
    </row>
    <row r="25" spans="2:36" ht="24.95" customHeight="1" x14ac:dyDescent="0.35">
      <c r="B25" s="496" t="str">
        <f t="shared" ref="B25:B38" si="5">IF(E25="","",COUNTIF($J$24:$J$32,E25))</f>
        <v/>
      </c>
      <c r="C25" s="497" t="str">
        <f t="shared" ref="C25:C38" si="6">IF(B25=$B$23,ROW(),"")</f>
        <v/>
      </c>
      <c r="D25" s="45">
        <v>2</v>
      </c>
      <c r="E25" s="221" t="str">
        <f t="shared" ref="E25:E38" si="7">E6</f>
        <v/>
      </c>
      <c r="H25" s="206" t="s">
        <v>34</v>
      </c>
      <c r="I25" s="207" t="s">
        <v>64</v>
      </c>
      <c r="J25" s="195" t="str">
        <f>IF(AND(V25&lt;&gt;J24),V25,W25)</f>
        <v>-</v>
      </c>
      <c r="K25" s="208" t="str">
        <f>IFERROR(VLOOKUP(J25,チーム別集約表!$F$9:$AI$42,30,FALSE),"")</f>
        <v/>
      </c>
      <c r="O25" s="198" t="s">
        <v>55</v>
      </c>
      <c r="P25" s="82" t="str">
        <f t="shared" ref="P25:S32" si="8">P6</f>
        <v>犠打</v>
      </c>
      <c r="Q25" s="83" t="str">
        <f t="shared" si="8"/>
        <v>振率</v>
      </c>
      <c r="R25" s="83" t="str">
        <f t="shared" si="8"/>
        <v>-</v>
      </c>
      <c r="S25" s="228" t="str">
        <f t="shared" si="8"/>
        <v>-</v>
      </c>
      <c r="V25" s="206" t="str">
        <f>IFERROR(VLOOKUP(V23,チーム別集約表!$AH$104:$AI$115,2,FALSE),"-")</f>
        <v>-</v>
      </c>
      <c r="W25" s="207" t="str">
        <f>IFERROR(VLOOKUP(W23,チーム別集約表!$AH$104:$AI$115,2,FALSE),"-")</f>
        <v>-</v>
      </c>
      <c r="X25" s="207" t="str">
        <f>IFERROR(VLOOKUP(X23,チーム別集約表!$AH$104:$AI$115,2,FALSE),"-")</f>
        <v>-</v>
      </c>
      <c r="Y25" s="207" t="str">
        <f>IFERROR(VLOOKUP(Y23,チーム別集約表!$AH$104:$AI$115,2,FALSE),"-")</f>
        <v>-</v>
      </c>
      <c r="Z25" s="207" t="str">
        <f>IFERROR(VLOOKUP(Z23,チーム別集約表!$AH$104:$AI$115,2,FALSE),"-")</f>
        <v>-</v>
      </c>
      <c r="AA25" s="207" t="str">
        <f>IFERROR(VLOOKUP(AA23,チーム別集約表!$AH$104:$AI$115,2,FALSE),"-")</f>
        <v>-</v>
      </c>
      <c r="AB25" s="207" t="str">
        <f>IFERROR(VLOOKUP(AB23,チーム別集約表!$AH$104:$AI$115,2,FALSE),"-")</f>
        <v>-</v>
      </c>
      <c r="AC25" s="207" t="str">
        <f>IFERROR(VLOOKUP(AC23,チーム別集約表!$AH$104:$AI$115,2,FALSE),"-")</f>
        <v>-</v>
      </c>
      <c r="AD25" s="207" t="str">
        <f>IFERROR(VLOOKUP(AD23,チーム別集約表!$AH$104:$AI$115,2,FALSE),"-")</f>
        <v>-</v>
      </c>
      <c r="AE25" s="207" t="str">
        <f>IFERROR(VLOOKUP(AE23,チーム別集約表!$AH$104:$AI$115,2,FALSE),"-")</f>
        <v>-</v>
      </c>
      <c r="AF25" s="207" t="str">
        <f>IFERROR(VLOOKUP(AF23,チーム別集約表!$AH$104:$AI$115,2,FALSE),"-")</f>
        <v>-</v>
      </c>
      <c r="AG25" s="207" t="str">
        <f>IFERROR(VLOOKUP(AG23,チーム別集約表!$AH$104:$AI$115,2,FALSE),"-")</f>
        <v>-</v>
      </c>
      <c r="AH25" s="207" t="str">
        <f>IFERROR(VLOOKUP(AH23,チーム別集約表!$AH$104:$AI$115,2,FALSE),"-")</f>
        <v>-</v>
      </c>
      <c r="AI25" s="207" t="str">
        <f>IFERROR(VLOOKUP(AI23,チーム別集約表!$AH$104:$AI$115,2,FALSE),"-")</f>
        <v>-</v>
      </c>
      <c r="AJ25" s="208" t="str">
        <f>IFERROR(VLOOKUP(AJ23,チーム別集約表!$AH$104:$AI$115,2,FALSE),"-")</f>
        <v>-</v>
      </c>
    </row>
    <row r="26" spans="2:36" ht="24.95" customHeight="1" x14ac:dyDescent="0.35">
      <c r="B26" s="496" t="str">
        <f t="shared" si="5"/>
        <v/>
      </c>
      <c r="C26" s="497" t="str">
        <f t="shared" si="6"/>
        <v/>
      </c>
      <c r="D26" s="45">
        <v>3</v>
      </c>
      <c r="E26" s="221" t="str">
        <f t="shared" si="7"/>
        <v/>
      </c>
      <c r="H26" s="206" t="s">
        <v>31</v>
      </c>
      <c r="I26" s="207" t="s">
        <v>65</v>
      </c>
      <c r="J26" s="195" t="str">
        <f>IF((COUNTIF(J24:J25,V26)=0),V26,IF((COUNTIF(J24:J25,W26)=0),W26,X26))</f>
        <v>-</v>
      </c>
      <c r="K26" s="208" t="str">
        <f>IFERROR(VLOOKUP(J26,チーム別集約表!$F$9:$AI$42,30,FALSE),"")</f>
        <v/>
      </c>
      <c r="O26" s="198" t="s">
        <v>56</v>
      </c>
      <c r="P26" s="82" t="str">
        <f t="shared" si="8"/>
        <v>打率</v>
      </c>
      <c r="Q26" s="83" t="str">
        <f t="shared" si="8"/>
        <v>打点</v>
      </c>
      <c r="R26" s="83" t="str">
        <f t="shared" si="8"/>
        <v>盗塁</v>
      </c>
      <c r="S26" s="228" t="str">
        <f t="shared" si="8"/>
        <v>-</v>
      </c>
      <c r="V26" s="206" t="str">
        <f>IFERROR(VLOOKUP(V23,チーム別集約表!$AH$121:$AI$132,2,FALSE),"-")</f>
        <v>-</v>
      </c>
      <c r="W26" s="207" t="str">
        <f>IFERROR(VLOOKUP(W23,チーム別集約表!$AH$121:$AI$132,2,FALSE),"-")</f>
        <v>-</v>
      </c>
      <c r="X26" s="207" t="str">
        <f>IFERROR(VLOOKUP(X23,チーム別集約表!$AH$121:$AI$132,2,FALSE),"-")</f>
        <v>-</v>
      </c>
      <c r="Y26" s="207" t="str">
        <f>IFERROR(VLOOKUP(Y23,チーム別集約表!$AH$121:$AI$132,2,FALSE),"-")</f>
        <v>-</v>
      </c>
      <c r="Z26" s="207" t="str">
        <f>IFERROR(VLOOKUP(Z23,チーム別集約表!$AH$121:$AI$132,2,FALSE),"-")</f>
        <v>-</v>
      </c>
      <c r="AA26" s="207" t="str">
        <f>IFERROR(VLOOKUP(AA23,チーム別集約表!$AH$121:$AI$132,2,FALSE),"-")</f>
        <v>-</v>
      </c>
      <c r="AB26" s="207" t="str">
        <f>IFERROR(VLOOKUP(AB23,チーム別集約表!$AH$121:$AI$132,2,FALSE),"-")</f>
        <v>-</v>
      </c>
      <c r="AC26" s="207" t="str">
        <f>IFERROR(VLOOKUP(AC23,チーム別集約表!$AH$121:$AI$132,2,FALSE),"-")</f>
        <v>-</v>
      </c>
      <c r="AD26" s="207" t="str">
        <f>IFERROR(VLOOKUP(AD23,チーム別集約表!$AH$121:$AI$132,2,FALSE),"-")</f>
        <v>-</v>
      </c>
      <c r="AE26" s="207" t="str">
        <f>IFERROR(VLOOKUP(AE23,チーム別集約表!$AH$121:$AI$132,2,FALSE),"-")</f>
        <v>-</v>
      </c>
      <c r="AF26" s="207" t="str">
        <f>IFERROR(VLOOKUP(AF23,チーム別集約表!$AH$121:$AI$132,2,FALSE),"-")</f>
        <v>-</v>
      </c>
      <c r="AG26" s="207" t="str">
        <f>IFERROR(VLOOKUP(AG23,チーム別集約表!$AH$121:$AI$132,2,FALSE),"-")</f>
        <v>-</v>
      </c>
      <c r="AH26" s="207" t="str">
        <f>IFERROR(VLOOKUP(AH23,チーム別集約表!$AH$121:$AI$132,2,FALSE),"-")</f>
        <v>-</v>
      </c>
      <c r="AI26" s="207" t="str">
        <f>IFERROR(VLOOKUP(AI23,チーム別集約表!$AH$121:$AI$132,2,FALSE),"-")</f>
        <v>-</v>
      </c>
      <c r="AJ26" s="208" t="str">
        <f>IFERROR(VLOOKUP(AJ23,チーム別集約表!$AH$121:$AI$132,2,FALSE),"-")</f>
        <v>-</v>
      </c>
    </row>
    <row r="27" spans="2:36" ht="24.95" customHeight="1" x14ac:dyDescent="0.35">
      <c r="B27" s="496" t="str">
        <f t="shared" si="5"/>
        <v/>
      </c>
      <c r="C27" s="497" t="str">
        <f t="shared" si="6"/>
        <v/>
      </c>
      <c r="D27" s="45">
        <v>4</v>
      </c>
      <c r="E27" s="221" t="str">
        <f t="shared" si="7"/>
        <v/>
      </c>
      <c r="H27" s="206" t="s">
        <v>32</v>
      </c>
      <c r="I27" s="207" t="s">
        <v>66</v>
      </c>
      <c r="J27" s="195" t="str">
        <f>IF((COUNTIF(J24:J26,V27)=0),V27,IF((COUNTIF(J24:J26,W27)=0),W27,IF((COUNTIF(J24:J26,X27)=0),X27,Y27)))</f>
        <v>-</v>
      </c>
      <c r="K27" s="208" t="str">
        <f>IFERROR(VLOOKUP(J27,チーム別集約表!$F$9:$AI$42,30,FALSE),"")</f>
        <v/>
      </c>
      <c r="O27" s="198" t="s">
        <v>57</v>
      </c>
      <c r="P27" s="82" t="str">
        <f t="shared" si="8"/>
        <v>長率</v>
      </c>
      <c r="Q27" s="83" t="str">
        <f t="shared" si="8"/>
        <v>打率</v>
      </c>
      <c r="R27" s="83" t="str">
        <f t="shared" si="8"/>
        <v>打点</v>
      </c>
      <c r="S27" s="228" t="str">
        <f t="shared" si="8"/>
        <v>-</v>
      </c>
      <c r="V27" s="206" t="str">
        <f>IFERROR(VLOOKUP(V23,チーム別集約表!$AH$138:$AI$149,2,FALSE),"-")</f>
        <v>-</v>
      </c>
      <c r="W27" s="207" t="str">
        <f>IFERROR(VLOOKUP(W23,チーム別集約表!$AH$138:$AI$149,2,FALSE),"-")</f>
        <v>-</v>
      </c>
      <c r="X27" s="207" t="str">
        <f>IFERROR(VLOOKUP(X23,チーム別集約表!$AH$138:$AI$149,2,FALSE),"-")</f>
        <v>-</v>
      </c>
      <c r="Y27" s="207" t="str">
        <f>IFERROR(VLOOKUP(Y23,チーム別集約表!$AH$138:$AI$149,2,FALSE),"-")</f>
        <v>-</v>
      </c>
      <c r="Z27" s="207" t="str">
        <f>IFERROR(VLOOKUP(Z23,チーム別集約表!$AH$138:$AI$149,2,FALSE),"-")</f>
        <v>-</v>
      </c>
      <c r="AA27" s="207" t="str">
        <f>IFERROR(VLOOKUP(AA23,チーム別集約表!$AH$138:$AI$149,2,FALSE),"-")</f>
        <v>-</v>
      </c>
      <c r="AB27" s="207" t="str">
        <f>IFERROR(VLOOKUP(AB23,チーム別集約表!$AH$138:$AI$149,2,FALSE),"-")</f>
        <v>-</v>
      </c>
      <c r="AC27" s="207" t="str">
        <f>IFERROR(VLOOKUP(AC23,チーム別集約表!$AH$138:$AI$149,2,FALSE),"-")</f>
        <v>-</v>
      </c>
      <c r="AD27" s="207" t="str">
        <f>IFERROR(VLOOKUP(AD23,チーム別集約表!$AH$138:$AI$149,2,FALSE),"-")</f>
        <v>-</v>
      </c>
      <c r="AE27" s="207" t="str">
        <f>IFERROR(VLOOKUP(AE23,チーム別集約表!$AH$138:$AI$149,2,FALSE),"-")</f>
        <v>-</v>
      </c>
      <c r="AF27" s="207" t="str">
        <f>IFERROR(VLOOKUP(AF23,チーム別集約表!$AH$138:$AI$149,2,FALSE),"-")</f>
        <v>-</v>
      </c>
      <c r="AG27" s="207" t="str">
        <f>IFERROR(VLOOKUP(AG23,チーム別集約表!$AH$138:$AI$149,2,FALSE),"-")</f>
        <v>-</v>
      </c>
      <c r="AH27" s="207" t="str">
        <f>IFERROR(VLOOKUP(AH23,チーム別集約表!$AH$138:$AI$149,2,FALSE),"-")</f>
        <v>-</v>
      </c>
      <c r="AI27" s="207" t="str">
        <f>IFERROR(VLOOKUP(AI23,チーム別集約表!$AH$138:$AI$149,2,FALSE),"-")</f>
        <v>-</v>
      </c>
      <c r="AJ27" s="208" t="str">
        <f>IFERROR(VLOOKUP(AJ23,チーム別集約表!$AH$138:$AI$149,2,FALSE),"-")</f>
        <v>-</v>
      </c>
    </row>
    <row r="28" spans="2:36" ht="24.95" customHeight="1" x14ac:dyDescent="0.35">
      <c r="B28" s="496" t="str">
        <f t="shared" si="5"/>
        <v/>
      </c>
      <c r="C28" s="497" t="str">
        <f t="shared" si="6"/>
        <v/>
      </c>
      <c r="D28" s="45">
        <v>5</v>
      </c>
      <c r="E28" s="221" t="str">
        <f t="shared" si="7"/>
        <v/>
      </c>
      <c r="H28" s="206" t="s">
        <v>73</v>
      </c>
      <c r="I28" s="207" t="s">
        <v>67</v>
      </c>
      <c r="J28" s="195" t="str">
        <f>IF((COUNTIF(J24:J27,V28)=0),V28,IF((COUNTIF(J24:J27,W28)=0),W28,IF((COUNTIF(J24:J27,X28)=0),X28,IF((COUNTIF(J24:J27,Y28)=0),Y28,Z28))))</f>
        <v>-</v>
      </c>
      <c r="K28" s="208" t="str">
        <f>IFERROR(VLOOKUP(J28,チーム別集約表!$F$9:$AI$42,30,FALSE),"")</f>
        <v/>
      </c>
      <c r="O28" s="198" t="s">
        <v>58</v>
      </c>
      <c r="P28" s="82" t="str">
        <f t="shared" si="8"/>
        <v>出率</v>
      </c>
      <c r="Q28" s="83" t="str">
        <f t="shared" si="8"/>
        <v>打率</v>
      </c>
      <c r="R28" s="83" t="str">
        <f t="shared" si="8"/>
        <v>打点</v>
      </c>
      <c r="S28" s="228" t="str">
        <f t="shared" si="8"/>
        <v>-</v>
      </c>
      <c r="V28" s="206" t="str">
        <f>IFERROR(VLOOKUP(V23,チーム別集約表!$AH$155:$AI$166,2,FALSE),"-")</f>
        <v>-</v>
      </c>
      <c r="W28" s="207" t="str">
        <f>IFERROR(VLOOKUP(W23,チーム別集約表!$AH$155:$AI$166,2,FALSE),"-")</f>
        <v>-</v>
      </c>
      <c r="X28" s="207" t="str">
        <f>IFERROR(VLOOKUP(X23,チーム別集約表!$AH$155:$AI$166,2,FALSE),"-")</f>
        <v>-</v>
      </c>
      <c r="Y28" s="207" t="str">
        <f>IFERROR(VLOOKUP(Y23,チーム別集約表!$AH$155:$AI$166,2,FALSE),"-")</f>
        <v>-</v>
      </c>
      <c r="Z28" s="207" t="str">
        <f>IFERROR(VLOOKUP(Z23,チーム別集約表!$AH$155:$AI$166,2,FALSE),"-")</f>
        <v>-</v>
      </c>
      <c r="AA28" s="207" t="str">
        <f>IFERROR(VLOOKUP(AA23,チーム別集約表!$AH$155:$AI$166,2,FALSE),"-")</f>
        <v>-</v>
      </c>
      <c r="AB28" s="207" t="str">
        <f>IFERROR(VLOOKUP(AB23,チーム別集約表!$AH$155:$AI$166,2,FALSE),"-")</f>
        <v>-</v>
      </c>
      <c r="AC28" s="207" t="str">
        <f>IFERROR(VLOOKUP(AC23,チーム別集約表!$AH$155:$AI$166,2,FALSE),"-")</f>
        <v>-</v>
      </c>
      <c r="AD28" s="207" t="str">
        <f>IFERROR(VLOOKUP(AD23,チーム別集約表!$AH$155:$AI$166,2,FALSE),"-")</f>
        <v>-</v>
      </c>
      <c r="AE28" s="207" t="str">
        <f>IFERROR(VLOOKUP(AE23,チーム別集約表!$AH$155:$AI$166,2,FALSE),"-")</f>
        <v>-</v>
      </c>
      <c r="AF28" s="207" t="str">
        <f>IFERROR(VLOOKUP(AF23,チーム別集約表!$AH$155:$AI$166,2,FALSE),"-")</f>
        <v>-</v>
      </c>
      <c r="AG28" s="207" t="str">
        <f>IFERROR(VLOOKUP(AG23,チーム別集約表!$AH$155:$AI$166,2,FALSE),"-")</f>
        <v>-</v>
      </c>
      <c r="AH28" s="207" t="str">
        <f>IFERROR(VLOOKUP(AH23,チーム別集約表!$AH$155:$AI$166,2,FALSE),"-")</f>
        <v>-</v>
      </c>
      <c r="AI28" s="207" t="str">
        <f>IFERROR(VLOOKUP(AI23,チーム別集約表!$AH$155:$AI$166,2,FALSE),"-")</f>
        <v>-</v>
      </c>
      <c r="AJ28" s="208" t="str">
        <f>IFERROR(VLOOKUP(AJ23,チーム別集約表!$AH$155:$AI$166,2,FALSE),"-")</f>
        <v>-</v>
      </c>
    </row>
    <row r="29" spans="2:36" ht="24.95" customHeight="1" x14ac:dyDescent="0.35">
      <c r="B29" s="496" t="str">
        <f t="shared" si="5"/>
        <v/>
      </c>
      <c r="C29" s="497" t="str">
        <f t="shared" si="6"/>
        <v/>
      </c>
      <c r="D29" s="45">
        <v>6</v>
      </c>
      <c r="E29" s="221" t="str">
        <f t="shared" si="7"/>
        <v/>
      </c>
      <c r="H29" s="206" t="s">
        <v>28</v>
      </c>
      <c r="I29" s="207" t="s">
        <v>68</v>
      </c>
      <c r="J29" s="195" t="str">
        <f>IF((COUNTIF(J24:J28,V28)=0),V28,IF((COUNTIF(J24:J28,W28)=0),W28,IF((COUNTIF(J24:J28,X28)=0),X28,IF((COUNTIF(J24:J28,Y28)=0),Y28,IF((COUNTIF(J24:J28,Z28)=0),Z28,AA28)))))</f>
        <v>-</v>
      </c>
      <c r="K29" s="208" t="str">
        <f>IFERROR(VLOOKUP(J29,チーム別集約表!$F$9:$AI$42,30,FALSE),"")</f>
        <v/>
      </c>
      <c r="O29" s="198" t="s">
        <v>59</v>
      </c>
      <c r="P29" s="82" t="str">
        <f t="shared" si="8"/>
        <v>出率</v>
      </c>
      <c r="Q29" s="83" t="str">
        <f t="shared" si="8"/>
        <v>振率</v>
      </c>
      <c r="R29" s="83" t="str">
        <f t="shared" si="8"/>
        <v>-</v>
      </c>
      <c r="S29" s="228" t="str">
        <f t="shared" si="8"/>
        <v>-</v>
      </c>
      <c r="V29" s="206" t="str">
        <f>IFERROR(VLOOKUP(V23,チーム別集約表!$AH$172:$AI$183,2,FALSE),"-")</f>
        <v>-</v>
      </c>
      <c r="W29" s="207" t="str">
        <f>IFERROR(VLOOKUP(W23,チーム別集約表!$AH$172:$AI$183,2,FALSE),"-")</f>
        <v>-</v>
      </c>
      <c r="X29" s="207" t="str">
        <f>IFERROR(VLOOKUP(X23,チーム別集約表!$AH$172:$AI$183,2,FALSE),"-")</f>
        <v>-</v>
      </c>
      <c r="Y29" s="207" t="str">
        <f>IFERROR(VLOOKUP(Y23,チーム別集約表!$AH$172:$AI$183,2,FALSE),"-")</f>
        <v>-</v>
      </c>
      <c r="Z29" s="207" t="str">
        <f>IFERROR(VLOOKUP(Z23,チーム別集約表!$AH$172:$AI$183,2,FALSE),"-")</f>
        <v>-</v>
      </c>
      <c r="AA29" s="207" t="str">
        <f>IFERROR(VLOOKUP(AA23,チーム別集約表!$AH$172:$AI$183,2,FALSE),"-")</f>
        <v>-</v>
      </c>
      <c r="AB29" s="207" t="str">
        <f>IFERROR(VLOOKUP(AB23,チーム別集約表!$AH$172:$AI$183,2,FALSE),"-")</f>
        <v>-</v>
      </c>
      <c r="AC29" s="207" t="str">
        <f>IFERROR(VLOOKUP(AC23,チーム別集約表!$AH$172:$AI$183,2,FALSE),"-")</f>
        <v>-</v>
      </c>
      <c r="AD29" s="207" t="str">
        <f>IFERROR(VLOOKUP(AD23,チーム別集約表!$AH$172:$AI$183,2,FALSE),"-")</f>
        <v>-</v>
      </c>
      <c r="AE29" s="207" t="str">
        <f>IFERROR(VLOOKUP(AE23,チーム別集約表!$AH$172:$AI$183,2,FALSE),"-")</f>
        <v>-</v>
      </c>
      <c r="AF29" s="207" t="str">
        <f>IFERROR(VLOOKUP(AF23,チーム別集約表!$AH$172:$AI$183,2,FALSE),"-")</f>
        <v>-</v>
      </c>
      <c r="AG29" s="207" t="str">
        <f>IFERROR(VLOOKUP(AG23,チーム別集約表!$AH$172:$AI$183,2,FALSE),"-")</f>
        <v>-</v>
      </c>
      <c r="AH29" s="207" t="str">
        <f>IFERROR(VLOOKUP(AH23,チーム別集約表!$AH$172:$AI$183,2,FALSE),"-")</f>
        <v>-</v>
      </c>
      <c r="AI29" s="207" t="str">
        <f>IFERROR(VLOOKUP(AI23,チーム別集約表!$AH$172:$AI$183,2,FALSE),"-")</f>
        <v>-</v>
      </c>
      <c r="AJ29" s="208" t="str">
        <f>IFERROR(VLOOKUP(AJ23,チーム別集約表!$AH$172:$AI$183,2,FALSE),"-")</f>
        <v>-</v>
      </c>
    </row>
    <row r="30" spans="2:36" ht="24.95" customHeight="1" x14ac:dyDescent="0.35">
      <c r="B30" s="496" t="str">
        <f t="shared" si="5"/>
        <v/>
      </c>
      <c r="C30" s="497" t="str">
        <f t="shared" si="6"/>
        <v/>
      </c>
      <c r="D30" s="45">
        <v>7</v>
      </c>
      <c r="E30" s="221" t="str">
        <f t="shared" si="7"/>
        <v/>
      </c>
      <c r="H30" s="206" t="s">
        <v>36</v>
      </c>
      <c r="I30" s="207" t="s">
        <v>69</v>
      </c>
      <c r="J30" s="195" t="str">
        <f>IF((COUNTIF(J24:J29,V30)=0),V30,IF((COUNTIF(J24:J29,W30)=0),W30,IF((COUNTIF(J24:J29,X30)=0),X30,IF((COUNTIF(J24:J29,Y30)=0),Y30,IF((COUNTIF(J24:J29,Z30)=0),Z30,IF((COUNTIF(J24:J29,AA30)=0),AA30,AB30))))))</f>
        <v>-</v>
      </c>
      <c r="K30" s="208" t="str">
        <f>IFERROR(VLOOKUP(J30,チーム別集約表!$F$9:$AI$42,30,FALSE),"")</f>
        <v/>
      </c>
      <c r="O30" s="198" t="s">
        <v>60</v>
      </c>
      <c r="P30" s="82" t="str">
        <f t="shared" si="8"/>
        <v>四死</v>
      </c>
      <c r="Q30" s="83" t="str">
        <f t="shared" si="8"/>
        <v>出率</v>
      </c>
      <c r="R30" s="83" t="str">
        <f t="shared" si="8"/>
        <v>-</v>
      </c>
      <c r="S30" s="228" t="str">
        <f t="shared" si="8"/>
        <v>-</v>
      </c>
      <c r="V30" s="206" t="str">
        <f>IFERROR(VLOOKUP(V23,チーム別集約表!$AH$189:$AI$200,2,FALSE),"-")</f>
        <v>-</v>
      </c>
      <c r="W30" s="207" t="str">
        <f>IFERROR(VLOOKUP(W23,チーム別集約表!$AH$189:$AI$200,2,FALSE),"-")</f>
        <v>-</v>
      </c>
      <c r="X30" s="207" t="str">
        <f>IFERROR(VLOOKUP(X23,チーム別集約表!$AH$189:$AI$200,2,FALSE),"-")</f>
        <v>-</v>
      </c>
      <c r="Y30" s="207" t="str">
        <f>IFERROR(VLOOKUP(Y23,チーム別集約表!$AH$189:$AI$200,2,FALSE),"-")</f>
        <v>-</v>
      </c>
      <c r="Z30" s="207" t="str">
        <f>IFERROR(VLOOKUP(Z23,チーム別集約表!$AH$189:$AI$200,2,FALSE),"-")</f>
        <v>-</v>
      </c>
      <c r="AA30" s="207" t="str">
        <f>IFERROR(VLOOKUP(AA23,チーム別集約表!$AH$189:$AI$200,2,FALSE),"-")</f>
        <v>-</v>
      </c>
      <c r="AB30" s="207" t="str">
        <f>IFERROR(VLOOKUP(AB23,チーム別集約表!$AH$189:$AI$200,2,FALSE),"-")</f>
        <v>-</v>
      </c>
      <c r="AC30" s="207" t="str">
        <f>IFERROR(VLOOKUP(AC23,チーム別集約表!$AH$189:$AI$200,2,FALSE),"-")</f>
        <v>-</v>
      </c>
      <c r="AD30" s="207" t="str">
        <f>IFERROR(VLOOKUP(AD23,チーム別集約表!$AH$189:$AI$200,2,FALSE),"-")</f>
        <v>-</v>
      </c>
      <c r="AE30" s="207" t="str">
        <f>IFERROR(VLOOKUP(AE23,チーム別集約表!$AH$189:$AI$200,2,FALSE),"-")</f>
        <v>-</v>
      </c>
      <c r="AF30" s="207" t="str">
        <f>IFERROR(VLOOKUP(AF23,チーム別集約表!$AH$189:$AI$200,2,FALSE),"-")</f>
        <v>-</v>
      </c>
      <c r="AG30" s="207" t="str">
        <f>IFERROR(VLOOKUP(AG23,チーム別集約表!$AH$189:$AI$200,2,FALSE),"-")</f>
        <v>-</v>
      </c>
      <c r="AH30" s="207" t="str">
        <f>IFERROR(VLOOKUP(AH23,チーム別集約表!$AH$189:$AI$200,2,FALSE),"-")</f>
        <v>-</v>
      </c>
      <c r="AI30" s="207" t="str">
        <f>IFERROR(VLOOKUP(AI23,チーム別集約表!$AH$189:$AI$200,2,FALSE),"-")</f>
        <v>-</v>
      </c>
      <c r="AJ30" s="208" t="str">
        <f>IFERROR(VLOOKUP(AJ23,チーム別集約表!$AH$189:$AI$200,2,FALSE),"-")</f>
        <v>-</v>
      </c>
    </row>
    <row r="31" spans="2:36" ht="24.95" customHeight="1" thickBot="1" x14ac:dyDescent="0.4">
      <c r="B31" s="496" t="str">
        <f t="shared" si="5"/>
        <v/>
      </c>
      <c r="C31" s="497" t="str">
        <f t="shared" si="6"/>
        <v/>
      </c>
      <c r="D31" s="45">
        <v>8</v>
      </c>
      <c r="E31" s="221" t="str">
        <f t="shared" si="7"/>
        <v/>
      </c>
      <c r="H31" s="206" t="s">
        <v>33</v>
      </c>
      <c r="I31" s="207" t="s">
        <v>70</v>
      </c>
      <c r="J31" s="195" t="str">
        <f>IF((COUNTIF(J24:J30,V31)=0),V31,IF((COUNTIF(J24:J30,W31)=0),W31,IF((COUNTIF(J24:J30,X31)=0),X31,IF((COUNTIF(J24:J30,Y31)=0),Y31,IF((COUNTIF(J24:J30,Z31)=0),Z31,IF((COUNTIF(J24:J30,AA31)=0),AA31,IF((COUNTIF(J24:J30,AB31)=0),AB31,AC31)))))))</f>
        <v>-</v>
      </c>
      <c r="K31" s="208" t="str">
        <f>IFERROR(VLOOKUP(J31,チーム別集約表!$F$9:$AI$42,30,FALSE),"")</f>
        <v/>
      </c>
      <c r="O31" s="198" t="s">
        <v>61</v>
      </c>
      <c r="P31" s="82" t="str">
        <f t="shared" si="8"/>
        <v>出率</v>
      </c>
      <c r="Q31" s="83" t="str">
        <f t="shared" si="8"/>
        <v>犠打</v>
      </c>
      <c r="R31" s="83" t="str">
        <f t="shared" si="8"/>
        <v>-</v>
      </c>
      <c r="S31" s="228" t="str">
        <f t="shared" si="8"/>
        <v>-</v>
      </c>
      <c r="V31" s="206" t="str">
        <f>IFERROR(VLOOKUP(V23,チーム別集約表!$AH$206:$AI$217,2,FALSE),"-")</f>
        <v>-</v>
      </c>
      <c r="W31" s="207" t="str">
        <f>IFERROR(VLOOKUP(W23,チーム別集約表!$AH$206:$AI$217,2,FALSE),"-")</f>
        <v>-</v>
      </c>
      <c r="X31" s="207" t="str">
        <f>IFERROR(VLOOKUP(X23,チーム別集約表!$AH$206:$AI$217,2,FALSE),"-")</f>
        <v>-</v>
      </c>
      <c r="Y31" s="207" t="str">
        <f>IFERROR(VLOOKUP(Y23,チーム別集約表!$AH$206:$AI$217,2,FALSE),"-")</f>
        <v>-</v>
      </c>
      <c r="Z31" s="207" t="str">
        <f>IFERROR(VLOOKUP(Z23,チーム別集約表!$AH$206:$AI$217,2,FALSE),"-")</f>
        <v>-</v>
      </c>
      <c r="AA31" s="207" t="str">
        <f>IFERROR(VLOOKUP(AA23,チーム別集約表!$AH$206:$AI$217,2,FALSE),"-")</f>
        <v>-</v>
      </c>
      <c r="AB31" s="207" t="str">
        <f>IFERROR(VLOOKUP(AB23,チーム別集約表!$AH$206:$AI$217,2,FALSE),"-")</f>
        <v>-</v>
      </c>
      <c r="AC31" s="207" t="str">
        <f>IFERROR(VLOOKUP(AC23,チーム別集約表!$AH$206:$AI$217,2,FALSE),"-")</f>
        <v>-</v>
      </c>
      <c r="AD31" s="207" t="str">
        <f>IFERROR(VLOOKUP(AD23,チーム別集約表!$AH$206:$AI$217,2,FALSE),"-")</f>
        <v>-</v>
      </c>
      <c r="AE31" s="207" t="str">
        <f>IFERROR(VLOOKUP(AE23,チーム別集約表!$AH$206:$AI$217,2,FALSE),"-")</f>
        <v>-</v>
      </c>
      <c r="AF31" s="207" t="str">
        <f>IFERROR(VLOOKUP(AF23,チーム別集約表!$AH$206:$AI$217,2,FALSE),"-")</f>
        <v>-</v>
      </c>
      <c r="AG31" s="207" t="str">
        <f>IFERROR(VLOOKUP(AG23,チーム別集約表!$AH$206:$AI$217,2,FALSE),"-")</f>
        <v>-</v>
      </c>
      <c r="AH31" s="207" t="str">
        <f>IFERROR(VLOOKUP(AH23,チーム別集約表!$AH$206:$AI$217,2,FALSE),"-")</f>
        <v>-</v>
      </c>
      <c r="AI31" s="207" t="str">
        <f>IFERROR(VLOOKUP(AI23,チーム別集約表!$AH$206:$AI$217,2,FALSE),"-")</f>
        <v>-</v>
      </c>
      <c r="AJ31" s="208" t="str">
        <f>IFERROR(VLOOKUP(AJ23,チーム別集約表!$AH$206:$AI$217,2,FALSE),"-")</f>
        <v>-</v>
      </c>
    </row>
    <row r="32" spans="2:36" ht="24.95" customHeight="1" thickTop="1" thickBot="1" x14ac:dyDescent="0.4">
      <c r="B32" s="496" t="str">
        <f t="shared" si="5"/>
        <v/>
      </c>
      <c r="C32" s="497" t="str">
        <f t="shared" si="6"/>
        <v/>
      </c>
      <c r="D32" s="45">
        <v>9</v>
      </c>
      <c r="E32" s="221" t="str">
        <f t="shared" si="7"/>
        <v/>
      </c>
      <c r="G32" s="500"/>
      <c r="H32" s="209" t="s">
        <v>30</v>
      </c>
      <c r="I32" s="210" t="s">
        <v>71</v>
      </c>
      <c r="J32" s="211" t="str">
        <f>IF((COUNTIF(J24:J31,V32)=0),V32,IF((COUNTIF(J24:J31,W32)=0),W32,IF((COUNTIF(J24:J31,X32)=0),X32,IF((COUNTIF(J24:J31,Y32)=0),Y32,IF((COUNTIF(J24:J31,Z32)=0),Z32,IF((COUNTIF(J24:J31,AA32)=0),AA32,IF((COUNTIF(J24:J31,AB32)=0),AB32,IF((COUNTIF(J24:J31,AC32)=0),AC32,AD32))))))))</f>
        <v>-</v>
      </c>
      <c r="K32" s="212" t="str">
        <f>IFERROR(VLOOKUP(J32,チーム別集約表!$F$9:$AI$42,30,FALSE),"")</f>
        <v/>
      </c>
      <c r="O32" s="199" t="s">
        <v>62</v>
      </c>
      <c r="P32" s="200" t="str">
        <f t="shared" si="8"/>
        <v>出率</v>
      </c>
      <c r="Q32" s="128" t="str">
        <f t="shared" si="8"/>
        <v>振率</v>
      </c>
      <c r="R32" s="128" t="str">
        <f t="shared" si="8"/>
        <v>盗塁</v>
      </c>
      <c r="S32" s="229" t="str">
        <f t="shared" si="8"/>
        <v>-</v>
      </c>
      <c r="V32" s="216" t="str">
        <f>IFERROR(VLOOKUP(V23,チーム別集約表!$AH$223:$AI$234,2,FALSE),"-")</f>
        <v>-</v>
      </c>
      <c r="W32" s="217" t="str">
        <f>IFERROR(VLOOKUP(W23,チーム別集約表!$AH$223:$AI$234,2,FALSE),"-")</f>
        <v>-</v>
      </c>
      <c r="X32" s="217" t="str">
        <f>IFERROR(VLOOKUP(X23,チーム別集約表!$AH$223:$AI$234,2,FALSE),"-")</f>
        <v>-</v>
      </c>
      <c r="Y32" s="217" t="str">
        <f>IFERROR(VLOOKUP(Y23,チーム別集約表!$AH$223:$AI$234,2,FALSE),"-")</f>
        <v>-</v>
      </c>
      <c r="Z32" s="217" t="str">
        <f>IFERROR(VLOOKUP(Z23,チーム別集約表!$AH$223:$AI$234,2,FALSE),"-")</f>
        <v>-</v>
      </c>
      <c r="AA32" s="217" t="str">
        <f>IFERROR(VLOOKUP(AA23,チーム別集約表!$AH$223:$AI$234,2,FALSE),"-")</f>
        <v>-</v>
      </c>
      <c r="AB32" s="217" t="str">
        <f>IFERROR(VLOOKUP(AB23,チーム別集約表!$AH$223:$AI$234,2,FALSE),"-")</f>
        <v>-</v>
      </c>
      <c r="AC32" s="217" t="str">
        <f>IFERROR(VLOOKUP(AC23,チーム別集約表!$AH$223:$AI$234,2,FALSE),"-")</f>
        <v>-</v>
      </c>
      <c r="AD32" s="217" t="str">
        <f>IFERROR(VLOOKUP(AD23,チーム別集約表!$AH$223:$AI$234,2,FALSE),"-")</f>
        <v>-</v>
      </c>
      <c r="AE32" s="217" t="str">
        <f>IFERROR(VLOOKUP(AE23,チーム別集約表!$AH$223:$AI$234,2,FALSE),"-")</f>
        <v>-</v>
      </c>
      <c r="AF32" s="217" t="str">
        <f>IFERROR(VLOOKUP(AF23,チーム別集約表!$AH$223:$AI$234,2,FALSE),"-")</f>
        <v>-</v>
      </c>
      <c r="AG32" s="217" t="str">
        <f>IFERROR(VLOOKUP(AG23,チーム別集約表!$AH$223:$AI$234,2,FALSE),"-")</f>
        <v>-</v>
      </c>
      <c r="AH32" s="217" t="str">
        <f>IFERROR(VLOOKUP(AH23,チーム別集約表!$AH$223:$AI$234,2,FALSE),"-")</f>
        <v>-</v>
      </c>
      <c r="AI32" s="217" t="str">
        <f>IFERROR(VLOOKUP(AI23,チーム別集約表!$AH$223:$AI$234,2,FALSE),"-")</f>
        <v>-</v>
      </c>
      <c r="AJ32" s="218" t="str">
        <f>IFERROR(VLOOKUP(AJ23,チーム別集約表!$AH$223:$AI$234,2,FALSE),"-")</f>
        <v>-</v>
      </c>
    </row>
    <row r="33" spans="2:11" ht="24.95" customHeight="1" thickTop="1" x14ac:dyDescent="0.35">
      <c r="B33" s="496" t="str">
        <f t="shared" si="5"/>
        <v/>
      </c>
      <c r="C33" s="497" t="str">
        <f t="shared" si="6"/>
        <v/>
      </c>
      <c r="D33" s="45">
        <v>10</v>
      </c>
      <c r="E33" s="221" t="str">
        <f t="shared" si="7"/>
        <v/>
      </c>
      <c r="G33" s="501" t="str">
        <f>IFERROR(SMALL($C$24:$C$38,D24),"")</f>
        <v/>
      </c>
      <c r="H33" s="213" t="s">
        <v>72</v>
      </c>
      <c r="I33" s="214"/>
      <c r="J33" s="194" t="str">
        <f>IF(G33="","",VLOOKUP(G33,$C$24:$E$38,3,FALSE))</f>
        <v/>
      </c>
      <c r="K33" s="215" t="str">
        <f>IFERROR(VLOOKUP(J33,チーム別集約表!$F$9:$AI$42,30,FALSE),"")</f>
        <v/>
      </c>
    </row>
    <row r="34" spans="2:11" ht="24.95" customHeight="1" x14ac:dyDescent="0.35">
      <c r="B34" s="496" t="str">
        <f t="shared" si="5"/>
        <v/>
      </c>
      <c r="C34" s="497" t="str">
        <f t="shared" si="6"/>
        <v/>
      </c>
      <c r="D34" s="45">
        <v>11</v>
      </c>
      <c r="E34" s="221" t="str">
        <f t="shared" si="7"/>
        <v/>
      </c>
      <c r="G34" s="469" t="str">
        <f t="shared" ref="G34:G38" si="9">IFERROR(SMALL($C$24:$C$38,D25),"")</f>
        <v/>
      </c>
      <c r="H34" s="206" t="s">
        <v>72</v>
      </c>
      <c r="I34" s="207"/>
      <c r="J34" s="195" t="str">
        <f t="shared" ref="J34:J38" si="10">IF(G34="","",VLOOKUP(G34,$C$24:$E$38,3,FALSE))</f>
        <v/>
      </c>
      <c r="K34" s="208" t="str">
        <f>IFERROR(VLOOKUP(J34,チーム別集約表!$F$9:$AI$42,30,FALSE),"")</f>
        <v/>
      </c>
    </row>
    <row r="35" spans="2:11" ht="24.95" customHeight="1" x14ac:dyDescent="0.35">
      <c r="B35" s="496" t="str">
        <f t="shared" si="5"/>
        <v/>
      </c>
      <c r="C35" s="497" t="str">
        <f t="shared" si="6"/>
        <v/>
      </c>
      <c r="D35" s="45">
        <v>12</v>
      </c>
      <c r="E35" s="221" t="str">
        <f t="shared" si="7"/>
        <v/>
      </c>
      <c r="G35" s="469" t="str">
        <f t="shared" si="9"/>
        <v/>
      </c>
      <c r="H35" s="206" t="s">
        <v>72</v>
      </c>
      <c r="I35" s="207"/>
      <c r="J35" s="195" t="str">
        <f t="shared" si="10"/>
        <v/>
      </c>
      <c r="K35" s="208" t="str">
        <f>IFERROR(VLOOKUP(J35,チーム別集約表!$F$9:$AI$42,30,FALSE),"")</f>
        <v/>
      </c>
    </row>
    <row r="36" spans="2:11" ht="24.95" customHeight="1" x14ac:dyDescent="0.35">
      <c r="B36" s="496" t="str">
        <f t="shared" si="5"/>
        <v/>
      </c>
      <c r="C36" s="497" t="str">
        <f t="shared" si="6"/>
        <v/>
      </c>
      <c r="D36" s="45">
        <v>13</v>
      </c>
      <c r="E36" s="221" t="str">
        <f t="shared" si="7"/>
        <v/>
      </c>
      <c r="G36" s="469" t="str">
        <f t="shared" si="9"/>
        <v/>
      </c>
      <c r="H36" s="206" t="s">
        <v>72</v>
      </c>
      <c r="I36" s="207"/>
      <c r="J36" s="195" t="str">
        <f t="shared" si="10"/>
        <v/>
      </c>
      <c r="K36" s="208" t="str">
        <f>IFERROR(VLOOKUP(J36,チーム別集約表!$F$9:$AI$42,30,FALSE),"")</f>
        <v/>
      </c>
    </row>
    <row r="37" spans="2:11" ht="24.95" customHeight="1" x14ac:dyDescent="0.35">
      <c r="B37" s="496" t="str">
        <f t="shared" si="5"/>
        <v/>
      </c>
      <c r="C37" s="497" t="str">
        <f t="shared" si="6"/>
        <v/>
      </c>
      <c r="D37" s="45">
        <v>14</v>
      </c>
      <c r="E37" s="221" t="str">
        <f t="shared" si="7"/>
        <v/>
      </c>
      <c r="G37" s="469" t="str">
        <f t="shared" si="9"/>
        <v/>
      </c>
      <c r="H37" s="206" t="s">
        <v>72</v>
      </c>
      <c r="I37" s="207"/>
      <c r="J37" s="195" t="str">
        <f t="shared" si="10"/>
        <v/>
      </c>
      <c r="K37" s="208" t="str">
        <f>IFERROR(VLOOKUP(J37,チーム別集約表!$F$9:$AI$42,30,FALSE),"")</f>
        <v/>
      </c>
    </row>
    <row r="38" spans="2:11" ht="24.95" customHeight="1" thickBot="1" x14ac:dyDescent="0.4">
      <c r="B38" s="498" t="str">
        <f t="shared" si="5"/>
        <v/>
      </c>
      <c r="C38" s="499" t="str">
        <f t="shared" si="6"/>
        <v/>
      </c>
      <c r="D38" s="222">
        <v>15</v>
      </c>
      <c r="E38" s="223" t="str">
        <f t="shared" si="7"/>
        <v/>
      </c>
      <c r="G38" s="470" t="str">
        <f t="shared" si="9"/>
        <v/>
      </c>
      <c r="H38" s="216" t="s">
        <v>72</v>
      </c>
      <c r="I38" s="217"/>
      <c r="J38" s="196" t="str">
        <f t="shared" si="10"/>
        <v/>
      </c>
      <c r="K38" s="218" t="str">
        <f>IFERROR(VLOOKUP(J38,チーム別集約表!$F$9:$AI$42,30,FALSE),"")</f>
        <v/>
      </c>
    </row>
    <row r="39" spans="2:11" ht="24.95" customHeight="1" thickTop="1" x14ac:dyDescent="0.35"/>
  </sheetData>
  <mergeCells count="3">
    <mergeCell ref="P4:S4"/>
    <mergeCell ref="P23:S23"/>
    <mergeCell ref="E1:H1"/>
  </mergeCells>
  <phoneticPr fontId="2"/>
  <conditionalFormatting sqref="P22:S22">
    <cfRule type="containsBlanks" dxfId="70" priority="2">
      <formula>LEN(TRIM(P22))=0</formula>
    </cfRule>
  </conditionalFormatting>
  <dataValidations count="6">
    <dataValidation type="list" allowBlank="1" showInputMessage="1" showErrorMessage="1" sqref="H5:H13 H24:H32" xr:uid="{00000000-0002-0000-0400-000000000000}">
      <formula1>#REF!</formula1>
    </dataValidation>
    <dataValidation allowBlank="1" showInputMessage="1" showErrorMessage="1" promptTitle="入力禁止" prompt="①番～⑨番までは入力しないで下さい。自動表示です。”控”はリストで選択してください！" sqref="J5:J13" xr:uid="{00000000-0002-0000-0400-000001000000}"/>
    <dataValidation allowBlank="1" showInputMessage="1" showErrorMessage="1" promptTitle="入力禁止" prompt="①番～⑨番までは入力しないでください。自動表示です。”控”はリスト選択してください！" sqref="J24:J32" xr:uid="{00000000-0002-0000-0400-000002000000}"/>
    <dataValidation allowBlank="1" showInputMessage="1" showErrorMessage="1" promptTitle="入力禁止" prompt="入力しないで下さい。自動で表記されます。" sqref="P24:S32" xr:uid="{00000000-0002-0000-0400-000003000000}"/>
    <dataValidation allowBlank="1" showInputMessage="1" showErrorMessage="1" promptTitle="数値の入力" prompt="必要と思われる”数値”を入力してください。" sqref="P22:S22" xr:uid="{00000000-0002-0000-0400-000004000000}"/>
    <dataValidation allowBlank="1" showInputMessage="1" showErrorMessage="1" promptTitle="入力禁止" prompt="入力しないでください。自動で表記されます。" sqref="V5:AJ13 V24:AJ32 K24:K32" xr:uid="{00000000-0002-0000-0400-000005000000}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235"/>
  <sheetViews>
    <sheetView showGridLines="0" zoomScaleNormal="100" workbookViewId="0">
      <selection activeCell="B6" sqref="B6"/>
    </sheetView>
  </sheetViews>
  <sheetFormatPr defaultColWidth="9.140625" defaultRowHeight="20.100000000000001" customHeight="1" x14ac:dyDescent="0.35"/>
  <cols>
    <col min="1" max="1" width="12.85546875" style="2" customWidth="1"/>
    <col min="2" max="2" width="4.7109375" style="2" customWidth="1"/>
    <col min="3" max="5" width="4.7109375" style="1" customWidth="1"/>
    <col min="6" max="6" width="14.7109375" style="2" customWidth="1"/>
    <col min="7" max="27" width="5.7109375" style="2" customWidth="1"/>
    <col min="28" max="33" width="6.7109375" style="2" customWidth="1"/>
    <col min="34" max="34" width="6.7109375" style="1" customWidth="1"/>
    <col min="35" max="35" width="3.7109375" style="2" customWidth="1"/>
    <col min="36" max="36" width="4.7109375" style="2" customWidth="1"/>
    <col min="37" max="45" width="12.7109375" style="2" customWidth="1"/>
    <col min="46" max="46" width="12.7109375" style="1" customWidth="1"/>
    <col min="47" max="47" width="12.7109375" style="2" customWidth="1"/>
    <col min="48" max="16384" width="9.140625" style="2"/>
  </cols>
  <sheetData>
    <row r="1" spans="1:47" ht="20.100000000000001" customHeight="1" x14ac:dyDescent="0.35">
      <c r="AH1" s="2"/>
    </row>
    <row r="3" spans="1:47" ht="20.100000000000001" customHeight="1" thickBot="1" x14ac:dyDescent="0.4"/>
    <row r="4" spans="1:47" ht="20.100000000000001" customHeight="1" thickTop="1" thickBot="1" x14ac:dyDescent="0.4">
      <c r="E4" s="519" t="s">
        <v>0</v>
      </c>
      <c r="F4" s="526" t="s">
        <v>26</v>
      </c>
      <c r="G4" s="527" t="s">
        <v>7</v>
      </c>
      <c r="H4" s="520" t="s">
        <v>8</v>
      </c>
      <c r="I4" s="520" t="s">
        <v>9</v>
      </c>
      <c r="J4" s="520" t="s">
        <v>10</v>
      </c>
      <c r="K4" s="520" t="s">
        <v>11</v>
      </c>
      <c r="L4" s="520" t="s">
        <v>12</v>
      </c>
      <c r="M4" s="520" t="s">
        <v>13</v>
      </c>
      <c r="N4" s="520" t="s">
        <v>14</v>
      </c>
      <c r="O4" s="520" t="s">
        <v>15</v>
      </c>
      <c r="P4" s="520" t="s">
        <v>16</v>
      </c>
      <c r="Q4" s="520" t="s">
        <v>17</v>
      </c>
      <c r="R4" s="520" t="s">
        <v>18</v>
      </c>
      <c r="S4" s="520" t="s">
        <v>19</v>
      </c>
      <c r="T4" s="520" t="s">
        <v>20</v>
      </c>
      <c r="U4" s="520" t="s">
        <v>21</v>
      </c>
      <c r="V4" s="520" t="s">
        <v>22</v>
      </c>
      <c r="W4" s="520" t="s">
        <v>23</v>
      </c>
      <c r="X4" s="520" t="s">
        <v>24</v>
      </c>
      <c r="Y4" s="528" t="s">
        <v>25</v>
      </c>
      <c r="Z4" s="527" t="s">
        <v>8</v>
      </c>
      <c r="AA4" s="518" t="s">
        <v>11</v>
      </c>
      <c r="AB4" s="529" t="s">
        <v>1</v>
      </c>
      <c r="AC4" s="529" t="s">
        <v>2</v>
      </c>
      <c r="AD4" s="530" t="s">
        <v>3</v>
      </c>
      <c r="AE4" s="530" t="s">
        <v>4</v>
      </c>
      <c r="AF4" s="530" t="s">
        <v>5</v>
      </c>
      <c r="AG4" s="531" t="s">
        <v>6</v>
      </c>
      <c r="AH4" s="532" t="s">
        <v>93</v>
      </c>
      <c r="AT4" s="3" t="s">
        <v>28</v>
      </c>
      <c r="AU4" s="1">
        <v>1</v>
      </c>
    </row>
    <row r="5" spans="1:47" ht="20.100000000000001" customHeight="1" thickBot="1" x14ac:dyDescent="0.4">
      <c r="E5" s="54" t="str">
        <f>IF(F5="","",VLOOKUP(F5,F9:AI42,30,FALSE))</f>
        <v/>
      </c>
      <c r="F5" s="55"/>
      <c r="G5" s="56" t="str">
        <f>IF($F$5="","",VLOOKUP($F$5,$F$9:$AI$42,2,FALSE))</f>
        <v/>
      </c>
      <c r="H5" s="57" t="str">
        <f>IF($F$5="","",VLOOKUP($F$5,$F$9:$AI$42,3,FALSE))</f>
        <v/>
      </c>
      <c r="I5" s="57" t="str">
        <f>IF($F$5="","",VLOOKUP($F$5,$F$9:$AI$42,4,FALSE))</f>
        <v/>
      </c>
      <c r="J5" s="58" t="str">
        <f>IF($F$5="","",VLOOKUP($F$5,$F$9:$AI$42,5,FALSE))</f>
        <v/>
      </c>
      <c r="K5" s="58" t="str">
        <f>IF($F$5="","",VLOOKUP($F$5,$F$9:$AI$42,6,FALSE))</f>
        <v/>
      </c>
      <c r="L5" s="57" t="str">
        <f>IF($F$5="","",VLOOKUP($F$5,$F$9:$AI$42,7,FALSE))</f>
        <v/>
      </c>
      <c r="M5" s="59" t="str">
        <f>IF($F$5="","",VLOOKUP($F$5,$F$9:$AI$42,8,FALSE))</f>
        <v/>
      </c>
      <c r="N5" s="57" t="str">
        <f>IF($F$5="","",VLOOKUP($F$5,$F$9:$AI$42,9,FALSE))</f>
        <v/>
      </c>
      <c r="O5" s="57" t="str">
        <f>IF($F$5="","",VLOOKUP($F$5,$F$9:$AI$42,10,FALSE))</f>
        <v/>
      </c>
      <c r="P5" s="60" t="str">
        <f>IF($F$5="","",VLOOKUP($F$5,$F$9:$AI$42,11,FALSE))</f>
        <v/>
      </c>
      <c r="Q5" s="57" t="str">
        <f>IF($F$5="","",VLOOKUP($F$5,$F$9:$AI$42,12,FALSE))</f>
        <v/>
      </c>
      <c r="R5" s="57" t="str">
        <f>IF($F$5="","",VLOOKUP($F$5,$F$9:$AI$42,13,FALSE))</f>
        <v/>
      </c>
      <c r="S5" s="57" t="str">
        <f>IF($F$5="","",VLOOKUP($F$5,$F$9:$AI$42,14,FALSE))</f>
        <v/>
      </c>
      <c r="T5" s="57" t="str">
        <f>IF($F$5="","",VLOOKUP($F$5,$F$9:$AI$42,15,FALSE))</f>
        <v/>
      </c>
      <c r="U5" s="57" t="str">
        <f>IF($F$5="","",VLOOKUP($F$5,$F$9:$AI$42,16,FALSE))</f>
        <v/>
      </c>
      <c r="V5" s="57" t="str">
        <f>IF($F$5="","",VLOOKUP($F$5,$F$9:$AI$42,17,FALSE))</f>
        <v/>
      </c>
      <c r="W5" s="57" t="str">
        <f>IF($F$5="","",VLOOKUP($F$5,$F$9:$AI$42,18,FALSE))</f>
        <v/>
      </c>
      <c r="X5" s="57" t="str">
        <f>IF($F$5="","",VLOOKUP($F$5,$F$9:$AI$42,19,FALSE))</f>
        <v/>
      </c>
      <c r="Y5" s="312" t="str">
        <f>IF($F$5="","",VLOOKUP($F$5,$F$9:$AI$42,20,FALSE))</f>
        <v/>
      </c>
      <c r="Z5" s="314" t="str">
        <f>IF($F$5="","",VLOOKUP($F$5,$F$9:$AI$42,21,FALSE))</f>
        <v/>
      </c>
      <c r="AA5" s="315" t="str">
        <f>IF($F$5="","",VLOOKUP($F$5,$F$9:$AI$42,22,FALSE))</f>
        <v/>
      </c>
      <c r="AB5" s="61">
        <f>IFERROR(K5/H5,0)</f>
        <v>0</v>
      </c>
      <c r="AC5" s="62">
        <f>IFERROR(L5/H5,0)</f>
        <v>0</v>
      </c>
      <c r="AD5" s="62">
        <f>IFERROR((K5+M5)/(H5+M5+Q5),0)</f>
        <v>0</v>
      </c>
      <c r="AE5" s="62">
        <f>IFERROR(AC5+AD5,0)</f>
        <v>0</v>
      </c>
      <c r="AF5" s="62">
        <f>IFERROR(M5/G5,0)</f>
        <v>0</v>
      </c>
      <c r="AG5" s="316">
        <f>IFERROR(P5/G5,0)</f>
        <v>0</v>
      </c>
      <c r="AH5" s="325">
        <f>IFERROR(Q5/H5,0)</f>
        <v>0</v>
      </c>
      <c r="AT5" s="4" t="s">
        <v>29</v>
      </c>
      <c r="AU5" s="1">
        <f>AU4+1</f>
        <v>2</v>
      </c>
    </row>
    <row r="6" spans="1:47" ht="20.100000000000001" customHeight="1" thickTop="1" thickBot="1" x14ac:dyDescent="0.4">
      <c r="A6" s="44"/>
      <c r="B6" s="44"/>
      <c r="AT6" s="4" t="s">
        <v>30</v>
      </c>
      <c r="AU6" s="1">
        <f t="shared" ref="AU6:AU15" si="0">AU5+1</f>
        <v>3</v>
      </c>
    </row>
    <row r="7" spans="1:47" ht="20.100000000000001" customHeight="1" thickTop="1" thickBot="1" x14ac:dyDescent="0.4">
      <c r="D7" s="565" t="str">
        <f>チーム別ラインアップ!E1</f>
        <v/>
      </c>
      <c r="E7" s="566"/>
      <c r="F7" s="567"/>
      <c r="AT7" s="4" t="s">
        <v>31</v>
      </c>
      <c r="AU7" s="1">
        <f t="shared" si="0"/>
        <v>4</v>
      </c>
    </row>
    <row r="8" spans="1:47" ht="20.100000000000001" customHeight="1" thickTop="1" thickBot="1" x14ac:dyDescent="0.4">
      <c r="B8" s="44"/>
      <c r="D8" s="533" t="s">
        <v>97</v>
      </c>
      <c r="E8" s="534" t="s">
        <v>0</v>
      </c>
      <c r="F8" s="528" t="s">
        <v>26</v>
      </c>
      <c r="G8" s="527" t="s">
        <v>7</v>
      </c>
      <c r="H8" s="520" t="s">
        <v>8</v>
      </c>
      <c r="I8" s="520" t="s">
        <v>9</v>
      </c>
      <c r="J8" s="520" t="s">
        <v>10</v>
      </c>
      <c r="K8" s="520" t="s">
        <v>11</v>
      </c>
      <c r="L8" s="520" t="s">
        <v>12</v>
      </c>
      <c r="M8" s="520" t="s">
        <v>13</v>
      </c>
      <c r="N8" s="520" t="s">
        <v>14</v>
      </c>
      <c r="O8" s="520" t="s">
        <v>15</v>
      </c>
      <c r="P8" s="520" t="s">
        <v>16</v>
      </c>
      <c r="Q8" s="520" t="s">
        <v>17</v>
      </c>
      <c r="R8" s="520" t="s">
        <v>18</v>
      </c>
      <c r="S8" s="520" t="s">
        <v>19</v>
      </c>
      <c r="T8" s="520" t="s">
        <v>20</v>
      </c>
      <c r="U8" s="520" t="s">
        <v>21</v>
      </c>
      <c r="V8" s="520" t="s">
        <v>22</v>
      </c>
      <c r="W8" s="520" t="s">
        <v>23</v>
      </c>
      <c r="X8" s="520" t="s">
        <v>24</v>
      </c>
      <c r="Y8" s="528" t="s">
        <v>25</v>
      </c>
      <c r="Z8" s="527" t="s">
        <v>8</v>
      </c>
      <c r="AA8" s="518" t="s">
        <v>11</v>
      </c>
      <c r="AB8" s="529" t="s">
        <v>1</v>
      </c>
      <c r="AC8" s="529" t="s">
        <v>2</v>
      </c>
      <c r="AD8" s="530" t="s">
        <v>3</v>
      </c>
      <c r="AE8" s="530" t="s">
        <v>4</v>
      </c>
      <c r="AF8" s="530" t="s">
        <v>5</v>
      </c>
      <c r="AG8" s="531" t="s">
        <v>6</v>
      </c>
      <c r="AH8" s="532" t="s">
        <v>93</v>
      </c>
      <c r="AI8" s="380"/>
      <c r="AJ8" s="387"/>
      <c r="AT8" s="4" t="s">
        <v>32</v>
      </c>
      <c r="AU8" s="1">
        <f t="shared" si="0"/>
        <v>5</v>
      </c>
    </row>
    <row r="9" spans="1:47" ht="20.100000000000001" customHeight="1" x14ac:dyDescent="0.35">
      <c r="D9" s="388" t="str">
        <f>IF(F9="","",COUNTIF(データー!$G$8:$G$500,F9))</f>
        <v/>
      </c>
      <c r="E9" s="382"/>
      <c r="F9" s="63"/>
      <c r="G9" s="64">
        <f>IFERROR(SUMIF(打撃成績!$AJ$11:$AJ$44,F9,打撃成績!$AK$11:$AK$44),"=")</f>
        <v>0</v>
      </c>
      <c r="H9" s="65">
        <f>IFERROR(SUMIF(打撃成績!$AJ$11:$AJ$44,F9,打撃成績!$AL$11:$AL$44),"=")</f>
        <v>0</v>
      </c>
      <c r="I9" s="65">
        <f>IFERROR(SUMIF(打撃成績!$AJ$11:$AJ$44,F9,打撃成績!$AM$11:$AM$44),"=")</f>
        <v>0</v>
      </c>
      <c r="J9" s="66">
        <f>IFERROR(SUMIF(打撃成績!$AJ$11:$AJ$44,F9,打撃成績!$AN$11:$AN$44),"=")</f>
        <v>0</v>
      </c>
      <c r="K9" s="66">
        <f>IFERROR(SUMIF(打撃成績!$AJ$11:$AJ$44,F9,打撃成績!$AO$11:$AO$44),"=")</f>
        <v>0</v>
      </c>
      <c r="L9" s="65">
        <f>IFERROR(SUMIF(打撃成績!$AJ$11:$AJ$44,F9,打撃成績!$AP$11:$AP$44),"=")</f>
        <v>0</v>
      </c>
      <c r="M9" s="67">
        <f>IFERROR(SUMIF(打撃成績!$AJ$11:$AJ$44,$F9,打撃成績!$AQ$11:$AQ$44),"=")</f>
        <v>0</v>
      </c>
      <c r="N9" s="65">
        <f>IFERROR(SUMIF(打撃成績!$AJ$11:$AJ$44,F9,打撃成績!$AR$11:$AR$44),"=")</f>
        <v>0</v>
      </c>
      <c r="O9" s="65">
        <f>IFERROR(SUMIF(打撃成績!$AJ$11:$AJ$44,F9,打撃成績!$AS$11:$AS$44),"=")</f>
        <v>0</v>
      </c>
      <c r="P9" s="68">
        <f>IFERROR(SUMIF(打撃成績!$AJ$11:$AJ$44,F9,打撃成績!$AT$11:$AT$44),"=")</f>
        <v>0</v>
      </c>
      <c r="Q9" s="65">
        <f>IFERROR(SUMIF(打撃成績!$AJ$11:$AJ$44,F9,打撃成績!$AU$11:$AU$44),"=")</f>
        <v>0</v>
      </c>
      <c r="R9" s="65">
        <f>IFERROR(SUMIF(打撃成績!$AJ$11:$AJ$44,F9,打撃成績!$AV$11:$AV$44),"=")</f>
        <v>0</v>
      </c>
      <c r="S9" s="65">
        <f>IFERROR(SUMIF(打撃成績!$AJ$11:$AJ$44,F9,打撃成績!$AW$11:$AW$44),"=")</f>
        <v>0</v>
      </c>
      <c r="T9" s="65">
        <f>IFERROR(SUMIF(打撃成績!$AJ$11:$AJ$44,F9,打撃成績!$AX$11:$AX$44),"=")</f>
        <v>0</v>
      </c>
      <c r="U9" s="65">
        <f>IFERROR(SUMIF(打撃成績!$AJ$11:$AJ$44,F9,打撃成績!$AY$11:$AY$44),"=")</f>
        <v>0</v>
      </c>
      <c r="V9" s="65">
        <f>IFERROR(SUMIF(打撃成績!$AJ$11:$AJ$44,F9,打撃成績!$AZ$11:$AZ$44),"=")</f>
        <v>0</v>
      </c>
      <c r="W9" s="65">
        <f>IFERROR(SUMIF(打撃成績!$AJ$11:$AJ$44,F9,打撃成績!$BA$11:$BA$44),"=")</f>
        <v>0</v>
      </c>
      <c r="X9" s="65">
        <f>IFERROR(SUMIF(打撃成績!$AJ$11:$AJ$44,$F$9,打撃成績!BB11:BB44),"=")</f>
        <v>0</v>
      </c>
      <c r="Y9" s="69">
        <f>IFERROR(SUMIF(打撃成績!$AJ$11:$AJ$44,F9,打撃成績!$BC$11:$BC$44),"=")</f>
        <v>0</v>
      </c>
      <c r="Z9" s="64">
        <f>IFERROR(SUMIF(打撃成績!$AJ$11:$AJ$44,F9,打撃成績!$BD$11:$BD$44),"=")</f>
        <v>0</v>
      </c>
      <c r="AA9" s="227">
        <f>IFERROR(SUMIF(打撃成績!$AJ$11:$AJ$44,F9,打撃成績!$BE$11:$BE$44),"=")</f>
        <v>0</v>
      </c>
      <c r="AB9" s="70">
        <f>IFERROR(K9/H9,0)</f>
        <v>0</v>
      </c>
      <c r="AC9" s="70">
        <f>IFERROR(L9/H9,0)</f>
        <v>0</v>
      </c>
      <c r="AD9" s="71">
        <f>IFERROR((K9+M9)/(H9+M9+Q9),0)</f>
        <v>0</v>
      </c>
      <c r="AE9" s="71">
        <f>IFERROR(AC9+AD9,0)</f>
        <v>0</v>
      </c>
      <c r="AF9" s="71">
        <f>IFERROR(M9/G9,0)</f>
        <v>0</v>
      </c>
      <c r="AG9" s="320">
        <f t="shared" ref="AG9:AG33" si="1">IFERROR(P9/G9,0)</f>
        <v>0</v>
      </c>
      <c r="AH9" s="328" t="str">
        <f>IFERROR((AA9/Z9),"-")</f>
        <v>-</v>
      </c>
      <c r="AI9" s="381">
        <v>30</v>
      </c>
      <c r="AJ9" s="387"/>
      <c r="AT9" s="4" t="s">
        <v>33</v>
      </c>
      <c r="AU9" s="1">
        <f t="shared" si="0"/>
        <v>6</v>
      </c>
    </row>
    <row r="10" spans="1:47" ht="20.100000000000001" customHeight="1" x14ac:dyDescent="0.35">
      <c r="D10" s="389" t="str">
        <f>IF(F10="","",COUNTIF(データー!$G$8:$G$500,F10))</f>
        <v/>
      </c>
      <c r="E10" s="383"/>
      <c r="F10" s="72"/>
      <c r="G10" s="73">
        <f>IFERROR(SUMIF(打撃成績!$AJ$11:$AJ$44,F10,打撃成績!$AK$11:$AK$44),"=")</f>
        <v>0</v>
      </c>
      <c r="H10" s="74">
        <f>IFERROR(SUMIF(打撃成績!$AJ$11:$AJ$44,F10,打撃成績!$AL$11:$AL$44),"=")</f>
        <v>0</v>
      </c>
      <c r="I10" s="74">
        <f>IFERROR(SUMIF(打撃成績!$AJ$11:$AJ$44,F10,打撃成績!$AM$11:$AM$44),"=")</f>
        <v>0</v>
      </c>
      <c r="J10" s="75">
        <f>IFERROR(SUMIF(打撃成績!$AJ$11:$AJ$44,F10,打撃成績!$AN$11:$AN$44),"=")</f>
        <v>0</v>
      </c>
      <c r="K10" s="75">
        <f>IFERROR(SUMIF(打撃成績!$AJ$11:$AJ$44,F10,打撃成績!$AO$11:$AO$44),"=")</f>
        <v>0</v>
      </c>
      <c r="L10" s="74">
        <f>IFERROR(SUMIF(打撃成績!$AJ$11:$AJ$44,F10,打撃成績!$AP$11:$AP$44),"=")</f>
        <v>0</v>
      </c>
      <c r="M10" s="76">
        <f>IFERROR(SUMIF(打撃成績!$AJ$11:$AJ$44,$F10,打撃成績!$AQ$11:$AQ$44),"=")</f>
        <v>0</v>
      </c>
      <c r="N10" s="74">
        <f>IFERROR(SUMIF(打撃成績!$AJ$11:$AJ$44,F10,打撃成績!$AR$11:$AR$44),"=")</f>
        <v>0</v>
      </c>
      <c r="O10" s="74">
        <f>IFERROR(SUMIF(打撃成績!$AJ$11:$AJ$44,F10,打撃成績!$AS$11:$AS$44),"=")</f>
        <v>0</v>
      </c>
      <c r="P10" s="77">
        <f>IFERROR(SUMIF(打撃成績!$AJ$11:$AJ$44,F10,打撃成績!$AT$11:$AT$44),"=")</f>
        <v>0</v>
      </c>
      <c r="Q10" s="74">
        <f>IFERROR(SUMIF(打撃成績!$AJ$11:$AJ$44,F10,打撃成績!$AU$11:$AU$44),"=")</f>
        <v>0</v>
      </c>
      <c r="R10" s="74">
        <f>IFERROR(SUMIF(打撃成績!$AJ$11:$AJ$44,F10,打撃成績!$AV$11:$AV$44),"=")</f>
        <v>0</v>
      </c>
      <c r="S10" s="74">
        <f>IFERROR(SUMIF(打撃成績!$AJ$11:$AJ$44,F10,打撃成績!$AW$11:$AW$44),"=")</f>
        <v>0</v>
      </c>
      <c r="T10" s="74">
        <f>IFERROR(SUMIF(打撃成績!$AJ$11:$AJ$44,F10,打撃成績!$AX$11:$AX$44),"=")</f>
        <v>0</v>
      </c>
      <c r="U10" s="74">
        <f>IFERROR(SUMIF(打撃成績!$AJ$11:$AJ$44,F10,打撃成績!$AY$11:$AY$44),"=")</f>
        <v>0</v>
      </c>
      <c r="V10" s="74">
        <f>IFERROR(SUMIF(打撃成績!$AJ$11:$AJ$44,F10,打撃成績!$AZ$11:$AZ$44),"=")</f>
        <v>0</v>
      </c>
      <c r="W10" s="74">
        <f>IFERROR(SUMIF(打撃成績!$AJ$11:$AJ$44,F10,打撃成績!$BA$11:$BA$44),"=")</f>
        <v>0</v>
      </c>
      <c r="X10" s="74">
        <f>IFERROR(SUMIF(打撃成績!$AJ$11:$AJ$44,$F$9,打撃成績!BB12:BB45),"=")</f>
        <v>0</v>
      </c>
      <c r="Y10" s="78">
        <f>IFERROR(SUMIF(打撃成績!$AJ$11:$AJ$44,F10,打撃成績!$BC$11:$BC$44),"=")</f>
        <v>0</v>
      </c>
      <c r="Z10" s="73">
        <f>IFERROR(SUMIF(打撃成績!$AJ$11:$AJ$44,F10,打撃成績!$BD$11:$BD$44),"=")</f>
        <v>0</v>
      </c>
      <c r="AA10" s="317">
        <f>IFERROR(SUMIF(打撃成績!$AJ$11:$AJ$44,F10,打撃成績!$BE$11:$BE$44),"=")</f>
        <v>0</v>
      </c>
      <c r="AB10" s="79">
        <f t="shared" ref="AB10:AB33" si="2">IFERROR(K10/H10,0)</f>
        <v>0</v>
      </c>
      <c r="AC10" s="79">
        <f t="shared" ref="AC10:AC33" si="3">IFERROR(L10/H10,0)</f>
        <v>0</v>
      </c>
      <c r="AD10" s="80">
        <f t="shared" ref="AD10:AD33" si="4">IFERROR((K10+M10)/(H10+M10+Q10),0)</f>
        <v>0</v>
      </c>
      <c r="AE10" s="80">
        <f t="shared" ref="AE10:AE33" si="5">IFERROR(AC10+AD10,0)</f>
        <v>0</v>
      </c>
      <c r="AF10" s="80">
        <f t="shared" ref="AF10:AF33" si="6">IFERROR(M10/G10,0)</f>
        <v>0</v>
      </c>
      <c r="AG10" s="321">
        <f t="shared" si="1"/>
        <v>0</v>
      </c>
      <c r="AH10" s="329" t="str">
        <f t="shared" ref="AH10:AH33" si="7">IFERROR((AA10/Z10),"-")</f>
        <v>-</v>
      </c>
      <c r="AI10" s="381">
        <v>29</v>
      </c>
      <c r="AJ10" s="387"/>
      <c r="AT10" s="4" t="s">
        <v>34</v>
      </c>
      <c r="AU10" s="1">
        <f t="shared" si="0"/>
        <v>7</v>
      </c>
    </row>
    <row r="11" spans="1:47" ht="20.100000000000001" customHeight="1" x14ac:dyDescent="0.35">
      <c r="D11" s="389" t="str">
        <f>IF(F11="","",COUNTIF(データー!$G$8:$G$500,F11))</f>
        <v/>
      </c>
      <c r="E11" s="384"/>
      <c r="F11" s="81"/>
      <c r="G11" s="82">
        <f>IFERROR(SUMIF(打撃成績!$AJ$11:$AJ$44,F11,打撃成績!$AK$11:$AK$44),"=")</f>
        <v>0</v>
      </c>
      <c r="H11" s="83">
        <f>IFERROR(SUMIF(打撃成績!$AJ$11:$AJ$44,F11,打撃成績!$AL$11:$AL$44),"=")</f>
        <v>0</v>
      </c>
      <c r="I11" s="83">
        <f>IFERROR(SUMIF(打撃成績!$AJ$11:$AJ$44,F11,打撃成績!$AM$11:$AM$44),"=")</f>
        <v>0</v>
      </c>
      <c r="J11" s="84">
        <f>IFERROR(SUMIF(打撃成績!$AJ$11:$AJ$44,F11,打撃成績!$AN$11:$AN$44),"=")</f>
        <v>0</v>
      </c>
      <c r="K11" s="84">
        <f>IFERROR(SUMIF(打撃成績!$AJ$11:$AJ$44,F11,打撃成績!$AO$11:$AO$44),"=")</f>
        <v>0</v>
      </c>
      <c r="L11" s="83">
        <f>IFERROR(SUMIF(打撃成績!$AJ$11:$AJ$44,F11,打撃成績!$AP$11:$AP$44),"=")</f>
        <v>0</v>
      </c>
      <c r="M11" s="85">
        <f>IFERROR(SUMIF(打撃成績!$AJ$11:$AJ$44,$F11,打撃成績!$AQ$11:$AQ$44),"=")</f>
        <v>0</v>
      </c>
      <c r="N11" s="83">
        <f>IFERROR(SUMIF(打撃成績!$AJ$11:$AJ$44,F11,打撃成績!$AR$11:$AR$44),"=")</f>
        <v>0</v>
      </c>
      <c r="O11" s="83">
        <f>IFERROR(SUMIF(打撃成績!$AJ$11:$AJ$44,F11,打撃成績!$AS$11:$AS$44),"=")</f>
        <v>0</v>
      </c>
      <c r="P11" s="86">
        <f>IFERROR(SUMIF(打撃成績!$AJ$11:$AJ$44,F11,打撃成績!$AT$11:$AT$44),"=")</f>
        <v>0</v>
      </c>
      <c r="Q11" s="83">
        <f>IFERROR(SUMIF(打撃成績!$AJ$11:$AJ$44,F11,打撃成績!$AU$11:$AU$44),"=")</f>
        <v>0</v>
      </c>
      <c r="R11" s="83">
        <f>IFERROR(SUMIF(打撃成績!$AJ$11:$AJ$44,F11,打撃成績!$AV$11:$AV$44),"=")</f>
        <v>0</v>
      </c>
      <c r="S11" s="83">
        <f>IFERROR(SUMIF(打撃成績!$AJ$11:$AJ$44,F11,打撃成績!$AW$11:$AW$44),"=")</f>
        <v>0</v>
      </c>
      <c r="T11" s="83">
        <f>IFERROR(SUMIF(打撃成績!$AJ$11:$AJ$44,F11,打撃成績!$AX$11:$AX$44),"=")</f>
        <v>0</v>
      </c>
      <c r="U11" s="83">
        <f>IFERROR(SUMIF(打撃成績!$AJ$11:$AJ$44,F11,打撃成績!$AY$11:$AY$44),"=")</f>
        <v>0</v>
      </c>
      <c r="V11" s="83">
        <f>IFERROR(SUMIF(打撃成績!$AJ$11:$AJ$44,F11,打撃成績!$AZ$11:$AZ$44),"=")</f>
        <v>0</v>
      </c>
      <c r="W11" s="83">
        <f>IFERROR(SUMIF(打撃成績!$AJ$11:$AJ$44,F11,打撃成績!$BA$11:$BA$44),"=")</f>
        <v>0</v>
      </c>
      <c r="X11" s="83">
        <f>IFERROR(SUMIF(打撃成績!$AJ$11:$AJ$44,$F$9,打撃成績!BB13:BB46),"=")</f>
        <v>0</v>
      </c>
      <c r="Y11" s="87">
        <f>IFERROR(SUMIF(打撃成績!$AJ$11:$AJ$44,F11,打撃成績!$BC$11:$BC$44),"=")</f>
        <v>0</v>
      </c>
      <c r="Z11" s="82">
        <f>IFERROR(SUMIF(打撃成績!$AJ$11:$AJ$44,F11,打撃成績!$BD$11:$BD$44),"=")</f>
        <v>0</v>
      </c>
      <c r="AA11" s="228">
        <f>IFERROR(SUMIF(打撃成績!$AJ$11:$AJ$44,F11,打撃成績!$BE$11:$BE$44),"=")</f>
        <v>0</v>
      </c>
      <c r="AB11" s="88">
        <f t="shared" si="2"/>
        <v>0</v>
      </c>
      <c r="AC11" s="88">
        <f t="shared" si="3"/>
        <v>0</v>
      </c>
      <c r="AD11" s="89">
        <f t="shared" si="4"/>
        <v>0</v>
      </c>
      <c r="AE11" s="89">
        <f t="shared" si="5"/>
        <v>0</v>
      </c>
      <c r="AF11" s="89">
        <f t="shared" si="6"/>
        <v>0</v>
      </c>
      <c r="AG11" s="322">
        <f t="shared" si="1"/>
        <v>0</v>
      </c>
      <c r="AH11" s="330" t="str">
        <f t="shared" si="7"/>
        <v>-</v>
      </c>
      <c r="AI11" s="381">
        <v>28</v>
      </c>
      <c r="AJ11" s="387"/>
      <c r="AT11" s="4" t="s">
        <v>35</v>
      </c>
      <c r="AU11" s="1">
        <f t="shared" si="0"/>
        <v>8</v>
      </c>
    </row>
    <row r="12" spans="1:47" ht="20.100000000000001" customHeight="1" x14ac:dyDescent="0.35">
      <c r="D12" s="389" t="str">
        <f>IF(F12="","",COUNTIF(データー!$G$8:$G$500,F12))</f>
        <v/>
      </c>
      <c r="E12" s="383"/>
      <c r="F12" s="72"/>
      <c r="G12" s="73">
        <f>IFERROR(SUMIF(打撃成績!$AJ$11:$AJ$44,F12,打撃成績!$AK$11:$AK$44),"=")</f>
        <v>0</v>
      </c>
      <c r="H12" s="74">
        <f>IFERROR(SUMIF(打撃成績!$AJ$11:$AJ$44,F12,打撃成績!$AL$11:$AL$44),"=")</f>
        <v>0</v>
      </c>
      <c r="I12" s="74">
        <f>IFERROR(SUMIF(打撃成績!$AJ$11:$AJ$44,F12,打撃成績!$AM$11:$AM$44),"=")</f>
        <v>0</v>
      </c>
      <c r="J12" s="75">
        <f>IFERROR(SUMIF(打撃成績!$AJ$11:$AJ$44,F12,打撃成績!$AN$11:$AN$44),"=")</f>
        <v>0</v>
      </c>
      <c r="K12" s="75">
        <f>IFERROR(SUMIF(打撃成績!$AJ$11:$AJ$44,F12,打撃成績!$AO$11:$AO$44),"=")</f>
        <v>0</v>
      </c>
      <c r="L12" s="74">
        <f>IFERROR(SUMIF(打撃成績!$AJ$11:$AJ$44,F12,打撃成績!$AP$11:$AP$44),"=")</f>
        <v>0</v>
      </c>
      <c r="M12" s="76">
        <f>IFERROR(SUMIF(打撃成績!$AJ$11:$AJ$44,$F12,打撃成績!$AQ$11:$AQ$44),"=")</f>
        <v>0</v>
      </c>
      <c r="N12" s="74">
        <f>IFERROR(SUMIF(打撃成績!$AJ$11:$AJ$44,F12,打撃成績!$AR$11:$AR$44),"=")</f>
        <v>0</v>
      </c>
      <c r="O12" s="74">
        <f>IFERROR(SUMIF(打撃成績!$AJ$11:$AJ$44,F12,打撃成績!$AS$11:$AS$44),"=")</f>
        <v>0</v>
      </c>
      <c r="P12" s="77">
        <f>IFERROR(SUMIF(打撃成績!$AJ$11:$AJ$44,F12,打撃成績!$AT$11:$AT$44),"=")</f>
        <v>0</v>
      </c>
      <c r="Q12" s="74">
        <f>IFERROR(SUMIF(打撃成績!$AJ$11:$AJ$44,F12,打撃成績!$AU$11:$AU$44),"=")</f>
        <v>0</v>
      </c>
      <c r="R12" s="74">
        <f>IFERROR(SUMIF(打撃成績!$AJ$11:$AJ$44,F12,打撃成績!$AV$11:$AV$44),"=")</f>
        <v>0</v>
      </c>
      <c r="S12" s="74">
        <f>IFERROR(SUMIF(打撃成績!$AJ$11:$AJ$44,F12,打撃成績!$AW$11:$AW$44),"=")</f>
        <v>0</v>
      </c>
      <c r="T12" s="74">
        <f>IFERROR(SUMIF(打撃成績!$AJ$11:$AJ$44,F12,打撃成績!$AX$11:$AX$44),"=")</f>
        <v>0</v>
      </c>
      <c r="U12" s="74">
        <f>IFERROR(SUMIF(打撃成績!$AJ$11:$AJ$44,F12,打撃成績!$AY$11:$AY$44),"=")</f>
        <v>0</v>
      </c>
      <c r="V12" s="74">
        <f>IFERROR(SUMIF(打撃成績!$AJ$11:$AJ$44,F12,打撃成績!$AZ$11:$AZ$44),"=")</f>
        <v>0</v>
      </c>
      <c r="W12" s="74">
        <f>IFERROR(SUMIF(打撃成績!$AJ$11:$AJ$44,F12,打撃成績!$BA$11:$BA$44),"=")</f>
        <v>0</v>
      </c>
      <c r="X12" s="74">
        <f>IFERROR(SUMIF(打撃成績!$AJ$11:$AJ$44,$F$9,打撃成績!BB14:BB47),"=")</f>
        <v>0</v>
      </c>
      <c r="Y12" s="78">
        <f>IFERROR(SUMIF(打撃成績!$AJ$11:$AJ$44,F12,打撃成績!$BC$11:$BC$44),"=")</f>
        <v>0</v>
      </c>
      <c r="Z12" s="73">
        <f>IFERROR(SUMIF(打撃成績!$AJ$11:$AJ$44,F12,打撃成績!$BD$11:$BD$44),"=")</f>
        <v>0</v>
      </c>
      <c r="AA12" s="317">
        <f>IFERROR(SUMIF(打撃成績!$AJ$11:$AJ$44,F12,打撃成績!$BE$11:$BE$44),"=")</f>
        <v>0</v>
      </c>
      <c r="AB12" s="79">
        <f t="shared" si="2"/>
        <v>0</v>
      </c>
      <c r="AC12" s="79">
        <f t="shared" si="3"/>
        <v>0</v>
      </c>
      <c r="AD12" s="80">
        <f t="shared" si="4"/>
        <v>0</v>
      </c>
      <c r="AE12" s="80">
        <f t="shared" si="5"/>
        <v>0</v>
      </c>
      <c r="AF12" s="80">
        <f t="shared" si="6"/>
        <v>0</v>
      </c>
      <c r="AG12" s="321">
        <f t="shared" si="1"/>
        <v>0</v>
      </c>
      <c r="AH12" s="329" t="str">
        <f t="shared" si="7"/>
        <v>-</v>
      </c>
      <c r="AI12" s="381">
        <v>24</v>
      </c>
      <c r="AJ12" s="387"/>
      <c r="AT12" s="5" t="s">
        <v>36</v>
      </c>
      <c r="AU12" s="1">
        <f t="shared" si="0"/>
        <v>9</v>
      </c>
    </row>
    <row r="13" spans="1:47" ht="20.100000000000001" customHeight="1" x14ac:dyDescent="0.35">
      <c r="D13" s="389" t="str">
        <f>IF(F13="","",COUNTIF(データー!$G$8:$G$500,F13))</f>
        <v/>
      </c>
      <c r="E13" s="384"/>
      <c r="F13" s="81"/>
      <c r="G13" s="82">
        <f>IFERROR(SUMIF(打撃成績!$AJ$11:$AJ$44,F13,打撃成績!$AK$11:$AK$44),"=")</f>
        <v>0</v>
      </c>
      <c r="H13" s="83">
        <f>IFERROR(SUMIF(打撃成績!$AJ$11:$AJ$44,F13,打撃成績!$AL$11:$AL$44),"=")</f>
        <v>0</v>
      </c>
      <c r="I13" s="83">
        <f>IFERROR(SUMIF(打撃成績!$AJ$11:$AJ$44,F13,打撃成績!$AM$11:$AM$44),"=")</f>
        <v>0</v>
      </c>
      <c r="J13" s="84">
        <f>IFERROR(SUMIF(打撃成績!$AJ$11:$AJ$44,F13,打撃成績!$AN$11:$AN$44),"=")</f>
        <v>0</v>
      </c>
      <c r="K13" s="84">
        <f>IFERROR(SUMIF(打撃成績!$AJ$11:$AJ$44,F13,打撃成績!$AO$11:$AO$44),"=")</f>
        <v>0</v>
      </c>
      <c r="L13" s="83">
        <f>IFERROR(SUMIF(打撃成績!$AJ$11:$AJ$44,F13,打撃成績!$AP$11:$AP$44),"=")</f>
        <v>0</v>
      </c>
      <c r="M13" s="85">
        <f>IFERROR(SUMIF(打撃成績!$AJ$11:$AJ$44,$F13,打撃成績!$AQ$11:$AQ$44),"=")</f>
        <v>0</v>
      </c>
      <c r="N13" s="83">
        <f>IFERROR(SUMIF(打撃成績!$AJ$11:$AJ$44,F13,打撃成績!$AR$11:$AR$44),"=")</f>
        <v>0</v>
      </c>
      <c r="O13" s="83">
        <f>IFERROR(SUMIF(打撃成績!$AJ$11:$AJ$44,F13,打撃成績!$AS$11:$AS$44),"=")</f>
        <v>0</v>
      </c>
      <c r="P13" s="86">
        <f>IFERROR(SUMIF(打撃成績!$AJ$11:$AJ$44,F13,打撃成績!$AT$11:$AT$44),"=")</f>
        <v>0</v>
      </c>
      <c r="Q13" s="83">
        <f>IFERROR(SUMIF(打撃成績!$AJ$11:$AJ$44,F13,打撃成績!$AU$11:$AU$44),"=")</f>
        <v>0</v>
      </c>
      <c r="R13" s="83">
        <f>IFERROR(SUMIF(打撃成績!$AJ$11:$AJ$44,F13,打撃成績!$AV$11:$AV$44),"=")</f>
        <v>0</v>
      </c>
      <c r="S13" s="83">
        <f>IFERROR(SUMIF(打撃成績!$AJ$11:$AJ$44,F13,打撃成績!$AW$11:$AW$44),"=")</f>
        <v>0</v>
      </c>
      <c r="T13" s="83">
        <f>IFERROR(SUMIF(打撃成績!$AJ$11:$AJ$44,F13,打撃成績!$AX$11:$AX$44),"=")</f>
        <v>0</v>
      </c>
      <c r="U13" s="83">
        <f>IFERROR(SUMIF(打撃成績!$AJ$11:$AJ$44,F13,打撃成績!$AY$11:$AY$44),"=")</f>
        <v>0</v>
      </c>
      <c r="V13" s="83">
        <f>IFERROR(SUMIF(打撃成績!$AJ$11:$AJ$44,F13,打撃成績!$AZ$11:$AZ$44),"=")</f>
        <v>0</v>
      </c>
      <c r="W13" s="83">
        <f>IFERROR(SUMIF(打撃成績!$AJ$11:$AJ$44,F13,打撃成績!$BA$11:$BA$44),"=")</f>
        <v>0</v>
      </c>
      <c r="X13" s="83">
        <f>IFERROR(SUMIF(打撃成績!$AJ$11:$AJ$44,$F$9,打撃成績!BB15:BB48),"=")</f>
        <v>0</v>
      </c>
      <c r="Y13" s="87">
        <f>IFERROR(SUMIF(打撃成績!$AJ$11:$AJ$44,F13,打撃成績!$BC$11:$BC$44),"=")</f>
        <v>0</v>
      </c>
      <c r="Z13" s="82">
        <f>IFERROR(SUMIF(打撃成績!$AJ$11:$AJ$44,F13,打撃成績!$BD$11:$BD$44),"=")</f>
        <v>0</v>
      </c>
      <c r="AA13" s="228">
        <f>IFERROR(SUMIF(打撃成績!$AJ$11:$AJ$44,F13,打撃成績!$BE$11:$BE$44),"=")</f>
        <v>0</v>
      </c>
      <c r="AB13" s="88">
        <f t="shared" si="2"/>
        <v>0</v>
      </c>
      <c r="AC13" s="88">
        <f t="shared" si="3"/>
        <v>0</v>
      </c>
      <c r="AD13" s="89">
        <f t="shared" si="4"/>
        <v>0</v>
      </c>
      <c r="AE13" s="89">
        <f t="shared" si="5"/>
        <v>0</v>
      </c>
      <c r="AF13" s="89">
        <f t="shared" si="6"/>
        <v>0</v>
      </c>
      <c r="AG13" s="322">
        <f t="shared" si="1"/>
        <v>0</v>
      </c>
      <c r="AH13" s="330" t="str">
        <f t="shared" si="7"/>
        <v>-</v>
      </c>
      <c r="AI13" s="381">
        <v>22</v>
      </c>
      <c r="AJ13" s="387"/>
      <c r="AT13" s="5" t="s">
        <v>37</v>
      </c>
      <c r="AU13" s="1">
        <f t="shared" si="0"/>
        <v>10</v>
      </c>
    </row>
    <row r="14" spans="1:47" ht="20.100000000000001" customHeight="1" x14ac:dyDescent="0.35">
      <c r="D14" s="389" t="str">
        <f>IF(F14="","",COUNTIF(データー!$G$8:$G$500,F14))</f>
        <v/>
      </c>
      <c r="E14" s="383"/>
      <c r="F14" s="78"/>
      <c r="G14" s="73">
        <f>IFERROR(SUMIF(打撃成績!$AJ$11:$AJ$44,F14,打撃成績!$AK$11:$AK$44),"=")</f>
        <v>0</v>
      </c>
      <c r="H14" s="74">
        <f>IFERROR(SUMIF(打撃成績!$AJ$11:$AJ$44,F14,打撃成績!$AL$11:$AL$44),"=")</f>
        <v>0</v>
      </c>
      <c r="I14" s="74">
        <f>IFERROR(SUMIF(打撃成績!$AJ$11:$AJ$44,F14,打撃成績!$AM$11:$AM$44),"=")</f>
        <v>0</v>
      </c>
      <c r="J14" s="75">
        <f>IFERROR(SUMIF(打撃成績!$AJ$11:$AJ$44,F14,打撃成績!$AN$11:$AN$44),"=")</f>
        <v>0</v>
      </c>
      <c r="K14" s="75">
        <f>IFERROR(SUMIF(打撃成績!$AJ$11:$AJ$44,F14,打撃成績!$AO$11:$AO$44),"=")</f>
        <v>0</v>
      </c>
      <c r="L14" s="74">
        <f>IFERROR(SUMIF(打撃成績!$AJ$11:$AJ$44,F14,打撃成績!$AP$11:$AP$44),"=")</f>
        <v>0</v>
      </c>
      <c r="M14" s="76">
        <f>IFERROR(SUMIF(打撃成績!$AJ$11:$AJ$44,$F14,打撃成績!$AQ$11:$AQ$44),"=")</f>
        <v>0</v>
      </c>
      <c r="N14" s="74">
        <f>IFERROR(SUMIF(打撃成績!$AJ$11:$AJ$44,F14,打撃成績!$AR$11:$AR$44),"=")</f>
        <v>0</v>
      </c>
      <c r="O14" s="74">
        <f>IFERROR(SUMIF(打撃成績!$AJ$11:$AJ$44,F14,打撃成績!$AS$11:$AS$44),"=")</f>
        <v>0</v>
      </c>
      <c r="P14" s="77">
        <f>IFERROR(SUMIF(打撃成績!$AJ$11:$AJ$44,F14,打撃成績!$AT$11:$AT$44),"=")</f>
        <v>0</v>
      </c>
      <c r="Q14" s="74">
        <f>IFERROR(SUMIF(打撃成績!$AJ$11:$AJ$44,F14,打撃成績!$AU$11:$AU$44),"=")</f>
        <v>0</v>
      </c>
      <c r="R14" s="74">
        <f>IFERROR(SUMIF(打撃成績!$AJ$11:$AJ$44,F14,打撃成績!$AV$11:$AV$44),"=")</f>
        <v>0</v>
      </c>
      <c r="S14" s="74">
        <f>IFERROR(SUMIF(打撃成績!$AJ$11:$AJ$44,F14,打撃成績!$AW$11:$AW$44),"=")</f>
        <v>0</v>
      </c>
      <c r="T14" s="74">
        <f>IFERROR(SUMIF(打撃成績!$AJ$11:$AJ$44,F14,打撃成績!$AX$11:$AX$44),"=")</f>
        <v>0</v>
      </c>
      <c r="U14" s="74">
        <f>IFERROR(SUMIF(打撃成績!$AJ$11:$AJ$44,F14,打撃成績!$AY$11:$AY$44),"=")</f>
        <v>0</v>
      </c>
      <c r="V14" s="74">
        <f>IFERROR(SUMIF(打撃成績!$AJ$11:$AJ$44,F14,打撃成績!$AZ$11:$AZ$44),"=")</f>
        <v>0</v>
      </c>
      <c r="W14" s="74">
        <f>IFERROR(SUMIF(打撃成績!$AJ$11:$AJ$44,F14,打撃成績!$BA$11:$BA$44),"=")</f>
        <v>0</v>
      </c>
      <c r="X14" s="74">
        <f>IFERROR(SUMIF(打撃成績!$AJ$11:$AJ$44,$F$9,打撃成績!BB16:BB49),"=")</f>
        <v>0</v>
      </c>
      <c r="Y14" s="78">
        <f>IFERROR(SUMIF(打撃成績!$AJ$11:$AJ$44,F14,打撃成績!$BC$11:$BC$44),"=")</f>
        <v>0</v>
      </c>
      <c r="Z14" s="73">
        <f>IFERROR(SUMIF(打撃成績!$AJ$11:$AJ$44,F14,打撃成績!$BD$11:$BD$44),"=")</f>
        <v>0</v>
      </c>
      <c r="AA14" s="317">
        <f>IFERROR(SUMIF(打撃成績!$AJ$11:$AJ$44,F14,打撃成績!$BE$11:$BE$44),"=")</f>
        <v>0</v>
      </c>
      <c r="AB14" s="79">
        <f t="shared" si="2"/>
        <v>0</v>
      </c>
      <c r="AC14" s="79">
        <f t="shared" si="3"/>
        <v>0</v>
      </c>
      <c r="AD14" s="80">
        <f t="shared" si="4"/>
        <v>0</v>
      </c>
      <c r="AE14" s="80">
        <f t="shared" si="5"/>
        <v>0</v>
      </c>
      <c r="AF14" s="80">
        <f t="shared" si="6"/>
        <v>0</v>
      </c>
      <c r="AG14" s="321">
        <f t="shared" si="1"/>
        <v>0</v>
      </c>
      <c r="AH14" s="329" t="str">
        <f t="shared" si="7"/>
        <v>-</v>
      </c>
      <c r="AI14" s="381">
        <v>21</v>
      </c>
      <c r="AJ14" s="387"/>
      <c r="AU14" s="1">
        <f>AU13+1</f>
        <v>11</v>
      </c>
    </row>
    <row r="15" spans="1:47" ht="20.100000000000001" customHeight="1" x14ac:dyDescent="0.35">
      <c r="D15" s="389" t="str">
        <f>IF(F15="","",COUNTIF(データー!$G$8:$G$500,F15))</f>
        <v/>
      </c>
      <c r="E15" s="384"/>
      <c r="F15" s="81"/>
      <c r="G15" s="82">
        <f>IFERROR(SUMIF(打撃成績!$AJ$11:$AJ$44,F15,打撃成績!$AK$11:$AK$44),"=")</f>
        <v>0</v>
      </c>
      <c r="H15" s="83">
        <f>IFERROR(SUMIF(打撃成績!$AJ$11:$AJ$44,F15,打撃成績!$AL$11:$AL$44),"=")</f>
        <v>0</v>
      </c>
      <c r="I15" s="83">
        <f>IFERROR(SUMIF(打撃成績!$AJ$11:$AJ$44,F15,打撃成績!$AM$11:$AM$44),"=")</f>
        <v>0</v>
      </c>
      <c r="J15" s="84">
        <f>IFERROR(SUMIF(打撃成績!$AJ$11:$AJ$44,F15,打撃成績!$AN$11:$AN$44),"=")</f>
        <v>0</v>
      </c>
      <c r="K15" s="84">
        <f>IFERROR(SUMIF(打撃成績!$AJ$11:$AJ$44,F15,打撃成績!$AO$11:$AO$44),"=")</f>
        <v>0</v>
      </c>
      <c r="L15" s="83">
        <f>IFERROR(SUMIF(打撃成績!$AJ$11:$AJ$44,F15,打撃成績!$AP$11:$AP$44),"=")</f>
        <v>0</v>
      </c>
      <c r="M15" s="85">
        <f>IFERROR(SUMIF(打撃成績!$AJ$11:$AJ$44,$F15,打撃成績!$AQ$11:$AQ$44),"=")</f>
        <v>0</v>
      </c>
      <c r="N15" s="83">
        <f>IFERROR(SUMIF(打撃成績!$AJ$11:$AJ$44,F15,打撃成績!$AR$11:$AR$44),"=")</f>
        <v>0</v>
      </c>
      <c r="O15" s="83">
        <f>IFERROR(SUMIF(打撃成績!$AJ$11:$AJ$44,F15,打撃成績!$AS$11:$AS$44),"=")</f>
        <v>0</v>
      </c>
      <c r="P15" s="86">
        <f>IFERROR(SUMIF(打撃成績!$AJ$11:$AJ$44,F15,打撃成績!$AT$11:$AT$44),"=")</f>
        <v>0</v>
      </c>
      <c r="Q15" s="83">
        <f>IFERROR(SUMIF(打撃成績!$AJ$11:$AJ$44,F15,打撃成績!$AU$11:$AU$44),"=")</f>
        <v>0</v>
      </c>
      <c r="R15" s="83">
        <f>IFERROR(SUMIF(打撃成績!$AJ$11:$AJ$44,F15,打撃成績!$AV$11:$AV$44),"=")</f>
        <v>0</v>
      </c>
      <c r="S15" s="83">
        <f>IFERROR(SUMIF(打撃成績!$AJ$11:$AJ$44,F15,打撃成績!$AW$11:$AW$44),"=")</f>
        <v>0</v>
      </c>
      <c r="T15" s="83">
        <f>IFERROR(SUMIF(打撃成績!$AJ$11:$AJ$44,F15,打撃成績!$AX$11:$AX$44),"=")</f>
        <v>0</v>
      </c>
      <c r="U15" s="83">
        <f>IFERROR(SUMIF(打撃成績!$AJ$11:$AJ$44,F15,打撃成績!$AY$11:$AY$44),"=")</f>
        <v>0</v>
      </c>
      <c r="V15" s="83">
        <f>IFERROR(SUMIF(打撃成績!$AJ$11:$AJ$44,F15,打撃成績!$AZ$11:$AZ$44),"=")</f>
        <v>0</v>
      </c>
      <c r="W15" s="83">
        <f>IFERROR(SUMIF(打撃成績!$AJ$11:$AJ$44,F15,打撃成績!$BA$11:$BA$44),"=")</f>
        <v>0</v>
      </c>
      <c r="X15" s="83">
        <f>IFERROR(SUMIF(打撃成績!$AJ$11:$AJ$44,$F$9,打撃成績!BB17:BB50),"=")</f>
        <v>0</v>
      </c>
      <c r="Y15" s="87">
        <f>IFERROR(SUMIF(打撃成績!$AJ$11:$AJ$44,F15,打撃成績!$BC$11:$BC$44),"=")</f>
        <v>0</v>
      </c>
      <c r="Z15" s="82">
        <f>IFERROR(SUMIF(打撃成績!$AJ$11:$AJ$44,F15,打撃成績!$BD$11:$BD$44),"=")</f>
        <v>0</v>
      </c>
      <c r="AA15" s="228">
        <f>IFERROR(SUMIF(打撃成績!$AJ$11:$AJ$44,F15,打撃成績!$BE$11:$BE$44),"=")</f>
        <v>0</v>
      </c>
      <c r="AB15" s="88">
        <f t="shared" si="2"/>
        <v>0</v>
      </c>
      <c r="AC15" s="88">
        <f t="shared" si="3"/>
        <v>0</v>
      </c>
      <c r="AD15" s="89">
        <f t="shared" si="4"/>
        <v>0</v>
      </c>
      <c r="AE15" s="89">
        <f t="shared" si="5"/>
        <v>0</v>
      </c>
      <c r="AF15" s="89">
        <f t="shared" si="6"/>
        <v>0</v>
      </c>
      <c r="AG15" s="322">
        <f t="shared" si="1"/>
        <v>0</v>
      </c>
      <c r="AH15" s="330" t="str">
        <f t="shared" si="7"/>
        <v>-</v>
      </c>
      <c r="AI15" s="381">
        <v>19</v>
      </c>
      <c r="AJ15" s="387"/>
      <c r="AU15" s="1">
        <f t="shared" si="0"/>
        <v>12</v>
      </c>
    </row>
    <row r="16" spans="1:47" ht="20.100000000000001" customHeight="1" x14ac:dyDescent="0.35">
      <c r="D16" s="389" t="str">
        <f>IF(F16="","",COUNTIF(データー!$G$8:$G$500,F16))</f>
        <v/>
      </c>
      <c r="E16" s="383"/>
      <c r="F16" s="72"/>
      <c r="G16" s="73">
        <f>IFERROR(SUMIF(打撃成績!$AJ$11:$AJ$44,F16,打撃成績!$AK$11:$AK$44),"=")</f>
        <v>0</v>
      </c>
      <c r="H16" s="74">
        <f>IFERROR(SUMIF(打撃成績!$AJ$11:$AJ$44,F16,打撃成績!$AL$11:$AL$44),"=")</f>
        <v>0</v>
      </c>
      <c r="I16" s="74">
        <f>IFERROR(SUMIF(打撃成績!$AJ$11:$AJ$44,F16,打撃成績!$AM$11:$AM$44),"=")</f>
        <v>0</v>
      </c>
      <c r="J16" s="75">
        <f>IFERROR(SUMIF(打撃成績!$AJ$11:$AJ$44,F16,打撃成績!$AN$11:$AN$44),"=")</f>
        <v>0</v>
      </c>
      <c r="K16" s="75">
        <f>IFERROR(SUMIF(打撃成績!$AJ$11:$AJ$44,F16,打撃成績!$AO$11:$AO$44),"=")</f>
        <v>0</v>
      </c>
      <c r="L16" s="74">
        <f>IFERROR(SUMIF(打撃成績!$AJ$11:$AJ$44,F16,打撃成績!$AP$11:$AP$44),"=")</f>
        <v>0</v>
      </c>
      <c r="M16" s="76">
        <f>IFERROR(SUMIF(打撃成績!$AJ$11:$AJ$44,$F16,打撃成績!$AQ$11:$AQ$44),"=")</f>
        <v>0</v>
      </c>
      <c r="N16" s="74">
        <f>IFERROR(SUMIF(打撃成績!$AJ$11:$AJ$44,F16,打撃成績!$AR$11:$AR$44),"=")</f>
        <v>0</v>
      </c>
      <c r="O16" s="74">
        <f>IFERROR(SUMIF(打撃成績!$AJ$11:$AJ$44,F16,打撃成績!$AS$11:$AS$44),"=")</f>
        <v>0</v>
      </c>
      <c r="P16" s="77">
        <f>IFERROR(SUMIF(打撃成績!$AJ$11:$AJ$44,F16,打撃成績!$AT$11:$AT$44),"=")</f>
        <v>0</v>
      </c>
      <c r="Q16" s="74">
        <f>IFERROR(SUMIF(打撃成績!$AJ$11:$AJ$44,F16,打撃成績!$AU$11:$AU$44),"=")</f>
        <v>0</v>
      </c>
      <c r="R16" s="74">
        <f>IFERROR(SUMIF(打撃成績!$AJ$11:$AJ$44,F16,打撃成績!$AV$11:$AV$44),"=")</f>
        <v>0</v>
      </c>
      <c r="S16" s="74">
        <f>IFERROR(SUMIF(打撃成績!$AJ$11:$AJ$44,F16,打撃成績!$AW$11:$AW$44),"=")</f>
        <v>0</v>
      </c>
      <c r="T16" s="74">
        <f>IFERROR(SUMIF(打撃成績!$AJ$11:$AJ$44,F16,打撃成績!$AX$11:$AX$44),"=")</f>
        <v>0</v>
      </c>
      <c r="U16" s="74">
        <f>IFERROR(SUMIF(打撃成績!$AJ$11:$AJ$44,F16,打撃成績!$AY$11:$AY$44),"=")</f>
        <v>0</v>
      </c>
      <c r="V16" s="74">
        <f>IFERROR(SUMIF(打撃成績!$AJ$11:$AJ$44,F16,打撃成績!$AZ$11:$AZ$44),"=")</f>
        <v>0</v>
      </c>
      <c r="W16" s="74">
        <f>IFERROR(SUMIF(打撃成績!$AJ$11:$AJ$44,F16,打撃成績!$BA$11:$BA$44),"=")</f>
        <v>0</v>
      </c>
      <c r="X16" s="74">
        <f>IFERROR(SUMIF(打撃成績!$AJ$11:$AJ$44,$F$9,打撃成績!BB18:BB51),"=")</f>
        <v>0</v>
      </c>
      <c r="Y16" s="78">
        <f>IFERROR(SUMIF(打撃成績!$AJ$11:$AJ$44,F16,打撃成績!$BC$11:$BC$44),"=")</f>
        <v>0</v>
      </c>
      <c r="Z16" s="73">
        <f>IFERROR(SUMIF(打撃成績!$AJ$11:$AJ$44,F16,打撃成績!$BD$11:$BD$44),"=")</f>
        <v>0</v>
      </c>
      <c r="AA16" s="317">
        <f>IFERROR(SUMIF(打撃成績!$AJ$11:$AJ$44,F16,打撃成績!$BE$11:$BE$44),"=")</f>
        <v>0</v>
      </c>
      <c r="AB16" s="79">
        <f t="shared" si="2"/>
        <v>0</v>
      </c>
      <c r="AC16" s="79">
        <f t="shared" si="3"/>
        <v>0</v>
      </c>
      <c r="AD16" s="80">
        <f t="shared" si="4"/>
        <v>0</v>
      </c>
      <c r="AE16" s="80">
        <f t="shared" si="5"/>
        <v>0</v>
      </c>
      <c r="AF16" s="80">
        <f t="shared" si="6"/>
        <v>0</v>
      </c>
      <c r="AG16" s="321">
        <f t="shared" si="1"/>
        <v>0</v>
      </c>
      <c r="AH16" s="329" t="str">
        <f t="shared" si="7"/>
        <v>-</v>
      </c>
      <c r="AI16" s="381">
        <v>18</v>
      </c>
      <c r="AJ16" s="387"/>
    </row>
    <row r="17" spans="4:36" ht="20.100000000000001" customHeight="1" x14ac:dyDescent="0.35">
      <c r="D17" s="389" t="str">
        <f>IF(F17="","",COUNTIF(データー!$G$8:$G$500,F17))</f>
        <v/>
      </c>
      <c r="E17" s="384"/>
      <c r="F17" s="87"/>
      <c r="G17" s="82">
        <f>IFERROR(SUMIF(打撃成績!$AJ$11:$AJ$44,F17,打撃成績!$AK$11:$AK$44),"=")</f>
        <v>0</v>
      </c>
      <c r="H17" s="83">
        <f>IFERROR(SUMIF(打撃成績!$AJ$11:$AJ$44,F17,打撃成績!$AL$11:$AL$44),"=")</f>
        <v>0</v>
      </c>
      <c r="I17" s="83">
        <f>IFERROR(SUMIF(打撃成績!$AJ$11:$AJ$44,F17,打撃成績!$AM$11:$AM$44),"=")</f>
        <v>0</v>
      </c>
      <c r="J17" s="84">
        <f>IFERROR(SUMIF(打撃成績!$AJ$11:$AJ$44,F17,打撃成績!$AN$11:$AN$44),"=")</f>
        <v>0</v>
      </c>
      <c r="K17" s="84">
        <f>IFERROR(SUMIF(打撃成績!$AJ$11:$AJ$44,F17,打撃成績!$AO$11:$AO$44),"=")</f>
        <v>0</v>
      </c>
      <c r="L17" s="83">
        <f>IFERROR(SUMIF(打撃成績!$AJ$11:$AJ$44,F17,打撃成績!$AP$11:$AP$44),"=")</f>
        <v>0</v>
      </c>
      <c r="M17" s="85">
        <f>IFERROR(SUMIF(打撃成績!$AJ$11:$AJ$44,$F17,打撃成績!$AQ$11:$AQ$44),"=")</f>
        <v>0</v>
      </c>
      <c r="N17" s="83">
        <f>IFERROR(SUMIF(打撃成績!$AJ$11:$AJ$44,F17,打撃成績!$AR$11:$AR$44),"=")</f>
        <v>0</v>
      </c>
      <c r="O17" s="83">
        <f>IFERROR(SUMIF(打撃成績!$AJ$11:$AJ$44,F17,打撃成績!$AS$11:$AS$44),"=")</f>
        <v>0</v>
      </c>
      <c r="P17" s="86">
        <f>IFERROR(SUMIF(打撃成績!$AJ$11:$AJ$44,F17,打撃成績!$AT$11:$AT$44),"=")</f>
        <v>0</v>
      </c>
      <c r="Q17" s="83">
        <f>IFERROR(SUMIF(打撃成績!$AJ$11:$AJ$44,F17,打撃成績!$AU$11:$AU$44),"=")</f>
        <v>0</v>
      </c>
      <c r="R17" s="83">
        <f>IFERROR(SUMIF(打撃成績!$AJ$11:$AJ$44,F17,打撃成績!$AV$11:$AV$44),"=")</f>
        <v>0</v>
      </c>
      <c r="S17" s="83">
        <f>IFERROR(SUMIF(打撃成績!$AJ$11:$AJ$44,F17,打撃成績!$AW$11:$AW$44),"=")</f>
        <v>0</v>
      </c>
      <c r="T17" s="83">
        <f>IFERROR(SUMIF(打撃成績!$AJ$11:$AJ$44,F17,打撃成績!$AX$11:$AX$44),"=")</f>
        <v>0</v>
      </c>
      <c r="U17" s="83">
        <f>IFERROR(SUMIF(打撃成績!$AJ$11:$AJ$44,F17,打撃成績!$AY$11:$AY$44),"=")</f>
        <v>0</v>
      </c>
      <c r="V17" s="83">
        <f>IFERROR(SUMIF(打撃成績!$AJ$11:$AJ$44,F17,打撃成績!$AZ$11:$AZ$44),"=")</f>
        <v>0</v>
      </c>
      <c r="W17" s="83">
        <f>IFERROR(SUMIF(打撃成績!$AJ$11:$AJ$44,F17,打撃成績!$BA$11:$BA$44),"=")</f>
        <v>0</v>
      </c>
      <c r="X17" s="83">
        <f>IFERROR(SUMIF(打撃成績!$AJ$11:$AJ$44,$F$9,打撃成績!BB19:BB52),"=")</f>
        <v>0</v>
      </c>
      <c r="Y17" s="87">
        <f>IFERROR(SUMIF(打撃成績!$AJ$11:$AJ$44,F17,打撃成績!$BC$11:$BC$44),"=")</f>
        <v>0</v>
      </c>
      <c r="Z17" s="82">
        <f>IFERROR(SUMIF(打撃成績!$AJ$11:$AJ$44,F17,打撃成績!$BD$11:$BD$44),"=")</f>
        <v>0</v>
      </c>
      <c r="AA17" s="228">
        <f>IFERROR(SUMIF(打撃成績!$AJ$11:$AJ$44,F17,打撃成績!$BE$11:$BE$44),"=")</f>
        <v>0</v>
      </c>
      <c r="AB17" s="88">
        <f t="shared" si="2"/>
        <v>0</v>
      </c>
      <c r="AC17" s="88">
        <f t="shared" si="3"/>
        <v>0</v>
      </c>
      <c r="AD17" s="89">
        <f t="shared" si="4"/>
        <v>0</v>
      </c>
      <c r="AE17" s="89">
        <f t="shared" si="5"/>
        <v>0</v>
      </c>
      <c r="AF17" s="89">
        <f t="shared" si="6"/>
        <v>0</v>
      </c>
      <c r="AG17" s="322">
        <f t="shared" si="1"/>
        <v>0</v>
      </c>
      <c r="AH17" s="330" t="str">
        <f t="shared" si="7"/>
        <v>-</v>
      </c>
      <c r="AI17" s="381">
        <v>16</v>
      </c>
      <c r="AJ17" s="387"/>
    </row>
    <row r="18" spans="4:36" ht="20.100000000000001" customHeight="1" x14ac:dyDescent="0.35">
      <c r="D18" s="389" t="str">
        <f>IF(F18="","",COUNTIF(データー!$G$8:$G$500,F18))</f>
        <v/>
      </c>
      <c r="E18" s="383"/>
      <c r="F18" s="78"/>
      <c r="G18" s="73">
        <f>IFERROR(SUMIF(打撃成績!$AJ$11:$AJ$44,F18,打撃成績!$AK$11:$AK$44),"=")</f>
        <v>0</v>
      </c>
      <c r="H18" s="74">
        <f>IFERROR(SUMIF(打撃成績!$AJ$11:$AJ$44,F18,打撃成績!$AL$11:$AL$44),"=")</f>
        <v>0</v>
      </c>
      <c r="I18" s="74">
        <f>IFERROR(SUMIF(打撃成績!$AJ$11:$AJ$44,F18,打撃成績!$AM$11:$AM$44),"=")</f>
        <v>0</v>
      </c>
      <c r="J18" s="75">
        <f>IFERROR(SUMIF(打撃成績!$AJ$11:$AJ$44,F18,打撃成績!$AN$11:$AN$44),"=")</f>
        <v>0</v>
      </c>
      <c r="K18" s="75">
        <f>IFERROR(SUMIF(打撃成績!$AJ$11:$AJ$44,F18,打撃成績!$AO$11:$AO$44),"=")</f>
        <v>0</v>
      </c>
      <c r="L18" s="74">
        <f>IFERROR(SUMIF(打撃成績!$AJ$11:$AJ$44,F18,打撃成績!$AP$11:$AP$44),"=")</f>
        <v>0</v>
      </c>
      <c r="M18" s="76">
        <f>IFERROR(SUMIF(打撃成績!$AJ$11:$AJ$44,$F18,打撃成績!$AQ$11:$AQ$44),"=")</f>
        <v>0</v>
      </c>
      <c r="N18" s="74">
        <f>IFERROR(SUMIF(打撃成績!$AJ$11:$AJ$44,F18,打撃成績!$AR$11:$AR$44),"=")</f>
        <v>0</v>
      </c>
      <c r="O18" s="74">
        <f>IFERROR(SUMIF(打撃成績!$AJ$11:$AJ$44,F18,打撃成績!$AS$11:$AS$44),"=")</f>
        <v>0</v>
      </c>
      <c r="P18" s="77">
        <f>IFERROR(SUMIF(打撃成績!$AJ$11:$AJ$44,F18,打撃成績!$AT$11:$AT$44),"=")</f>
        <v>0</v>
      </c>
      <c r="Q18" s="74">
        <f>IFERROR(SUMIF(打撃成績!$AJ$11:$AJ$44,F18,打撃成績!$AU$11:$AU$44),"=")</f>
        <v>0</v>
      </c>
      <c r="R18" s="74">
        <f>IFERROR(SUMIF(打撃成績!$AJ$11:$AJ$44,F18,打撃成績!$AV$11:$AV$44),"=")</f>
        <v>0</v>
      </c>
      <c r="S18" s="74">
        <f>IFERROR(SUMIF(打撃成績!$AJ$11:$AJ$44,F18,打撃成績!$AW$11:$AW$44),"=")</f>
        <v>0</v>
      </c>
      <c r="T18" s="74">
        <f>IFERROR(SUMIF(打撃成績!$AJ$11:$AJ$44,F18,打撃成績!$AX$11:$AX$44),"=")</f>
        <v>0</v>
      </c>
      <c r="U18" s="74">
        <f>IFERROR(SUMIF(打撃成績!$AJ$11:$AJ$44,F18,打撃成績!$AY$11:$AY$44),"=")</f>
        <v>0</v>
      </c>
      <c r="V18" s="74">
        <f>IFERROR(SUMIF(打撃成績!$AJ$11:$AJ$44,F18,打撃成績!$AZ$11:$AZ$44),"=")</f>
        <v>0</v>
      </c>
      <c r="W18" s="74">
        <f>IFERROR(SUMIF(打撃成績!$AJ$11:$AJ$44,F18,打撃成績!$BA$11:$BA$44),"=")</f>
        <v>0</v>
      </c>
      <c r="X18" s="74">
        <f>IFERROR(SUMIF(打撃成績!$AJ$11:$AJ$44,$F$9,打撃成績!BB20:BB53),"=")</f>
        <v>0</v>
      </c>
      <c r="Y18" s="78">
        <f>IFERROR(SUMIF(打撃成績!$AJ$11:$AJ$44,F18,打撃成績!$BC$11:$BC$44),"=")</f>
        <v>0</v>
      </c>
      <c r="Z18" s="73">
        <f>IFERROR(SUMIF(打撃成績!$AJ$11:$AJ$44,F18,打撃成績!$BD$11:$BD$44),"=")</f>
        <v>0</v>
      </c>
      <c r="AA18" s="317">
        <f>IFERROR(SUMIF(打撃成績!$AJ$11:$AJ$44,F18,打撃成績!$BE$11:$BE$44),"=")</f>
        <v>0</v>
      </c>
      <c r="AB18" s="79">
        <f t="shared" si="2"/>
        <v>0</v>
      </c>
      <c r="AC18" s="79">
        <f t="shared" si="3"/>
        <v>0</v>
      </c>
      <c r="AD18" s="80">
        <f t="shared" si="4"/>
        <v>0</v>
      </c>
      <c r="AE18" s="80">
        <f t="shared" si="5"/>
        <v>0</v>
      </c>
      <c r="AF18" s="80">
        <f t="shared" si="6"/>
        <v>0</v>
      </c>
      <c r="AG18" s="321">
        <f t="shared" si="1"/>
        <v>0</v>
      </c>
      <c r="AH18" s="329" t="str">
        <f t="shared" si="7"/>
        <v>-</v>
      </c>
      <c r="AI18" s="381">
        <v>15</v>
      </c>
      <c r="AJ18" s="387"/>
    </row>
    <row r="19" spans="4:36" ht="20.100000000000001" customHeight="1" x14ac:dyDescent="0.35">
      <c r="D19" s="389" t="str">
        <f>IF(F19="","",COUNTIF(データー!$G$8:$G$500,F19))</f>
        <v/>
      </c>
      <c r="E19" s="384"/>
      <c r="F19" s="87"/>
      <c r="G19" s="82">
        <f>IFERROR(SUMIF(打撃成績!$AJ$11:$AJ$44,F19,打撃成績!$AK$11:$AK$44),"=")</f>
        <v>0</v>
      </c>
      <c r="H19" s="83">
        <f>IFERROR(SUMIF(打撃成績!$AJ$11:$AJ$44,F19,打撃成績!$AL$11:$AL$44),"=")</f>
        <v>0</v>
      </c>
      <c r="I19" s="83">
        <f>IFERROR(SUMIF(打撃成績!$AJ$11:$AJ$44,F19,打撃成績!$AM$11:$AM$44),"=")</f>
        <v>0</v>
      </c>
      <c r="J19" s="84">
        <f>IFERROR(SUMIF(打撃成績!$AJ$11:$AJ$44,F19,打撃成績!$AN$11:$AN$44),"=")</f>
        <v>0</v>
      </c>
      <c r="K19" s="84">
        <f>IFERROR(SUMIF(打撃成績!$AJ$11:$AJ$44,F19,打撃成績!$AO$11:$AO$44),"=")</f>
        <v>0</v>
      </c>
      <c r="L19" s="83">
        <f>IFERROR(SUMIF(打撃成績!$AJ$11:$AJ$44,F19,打撃成績!$AP$11:$AP$44),"=")</f>
        <v>0</v>
      </c>
      <c r="M19" s="85">
        <f>IFERROR(SUMIF(打撃成績!$AJ$11:$AJ$44,$F19,打撃成績!$AQ$11:$AQ$44),"=")</f>
        <v>0</v>
      </c>
      <c r="N19" s="83">
        <f>IFERROR(SUMIF(打撃成績!$AJ$11:$AJ$44,F19,打撃成績!$AR$11:$AR$44),"=")</f>
        <v>0</v>
      </c>
      <c r="O19" s="83">
        <f>IFERROR(SUMIF(打撃成績!$AJ$11:$AJ$44,F19,打撃成績!$AS$11:$AS$44),"=")</f>
        <v>0</v>
      </c>
      <c r="P19" s="86">
        <f>IFERROR(SUMIF(打撃成績!$AJ$11:$AJ$44,F19,打撃成績!$AT$11:$AT$44),"=")</f>
        <v>0</v>
      </c>
      <c r="Q19" s="83">
        <f>IFERROR(SUMIF(打撃成績!$AJ$11:$AJ$44,F19,打撃成績!$AU$11:$AU$44),"=")</f>
        <v>0</v>
      </c>
      <c r="R19" s="83">
        <f>IFERROR(SUMIF(打撃成績!$AJ$11:$AJ$44,F19,打撃成績!$AV$11:$AV$44),"=")</f>
        <v>0</v>
      </c>
      <c r="S19" s="83">
        <f>IFERROR(SUMIF(打撃成績!$AJ$11:$AJ$44,F19,打撃成績!$AW$11:$AW$44),"=")</f>
        <v>0</v>
      </c>
      <c r="T19" s="83">
        <f>IFERROR(SUMIF(打撃成績!$AJ$11:$AJ$44,F19,打撃成績!$AX$11:$AX$44),"=")</f>
        <v>0</v>
      </c>
      <c r="U19" s="83">
        <f>IFERROR(SUMIF(打撃成績!$AJ$11:$AJ$44,F19,打撃成績!$AY$11:$AY$44),"=")</f>
        <v>0</v>
      </c>
      <c r="V19" s="83">
        <f>IFERROR(SUMIF(打撃成績!$AJ$11:$AJ$44,F19,打撃成績!$AZ$11:$AZ$44),"=")</f>
        <v>0</v>
      </c>
      <c r="W19" s="83">
        <f>IFERROR(SUMIF(打撃成績!$AJ$11:$AJ$44,F19,打撃成績!$BA$11:$BA$44),"=")</f>
        <v>0</v>
      </c>
      <c r="X19" s="83">
        <f>IFERROR(SUMIF(打撃成績!$AJ$11:$AJ$44,$F$9,打撃成績!BB21:BB54),"=")</f>
        <v>0</v>
      </c>
      <c r="Y19" s="87">
        <f>IFERROR(SUMIF(打撃成績!$AJ$11:$AJ$44,F19,打撃成績!$BC$11:$BC$44),"=")</f>
        <v>0</v>
      </c>
      <c r="Z19" s="82">
        <f>IFERROR(SUMIF(打撃成績!$AJ$11:$AJ$44,F19,打撃成績!$BD$11:$BD$44),"=")</f>
        <v>0</v>
      </c>
      <c r="AA19" s="228">
        <f>IFERROR(SUMIF(打撃成績!$AJ$11:$AJ$44,F19,打撃成績!$BE$11:$BE$44),"=")</f>
        <v>0</v>
      </c>
      <c r="AB19" s="88">
        <f t="shared" si="2"/>
        <v>0</v>
      </c>
      <c r="AC19" s="88">
        <f t="shared" si="3"/>
        <v>0</v>
      </c>
      <c r="AD19" s="89">
        <f t="shared" si="4"/>
        <v>0</v>
      </c>
      <c r="AE19" s="89">
        <f t="shared" si="5"/>
        <v>0</v>
      </c>
      <c r="AF19" s="89">
        <f t="shared" si="6"/>
        <v>0</v>
      </c>
      <c r="AG19" s="322">
        <f t="shared" si="1"/>
        <v>0</v>
      </c>
      <c r="AH19" s="330" t="str">
        <f t="shared" si="7"/>
        <v>-</v>
      </c>
      <c r="AI19" s="381">
        <v>14</v>
      </c>
      <c r="AJ19" s="387"/>
    </row>
    <row r="20" spans="4:36" ht="20.100000000000001" customHeight="1" x14ac:dyDescent="0.35">
      <c r="D20" s="389" t="str">
        <f>IF(F20="","",COUNTIF(データー!$G$8:$G$500,F20))</f>
        <v/>
      </c>
      <c r="E20" s="383"/>
      <c r="F20" s="78"/>
      <c r="G20" s="73">
        <f>IFERROR(SUMIF(打撃成績!$AJ$11:$AJ$44,F20,打撃成績!$AK$11:$AK$44),"=")</f>
        <v>0</v>
      </c>
      <c r="H20" s="74">
        <f>IFERROR(SUMIF(打撃成績!$AJ$11:$AJ$44,F20,打撃成績!$AL$11:$AL$44),"=")</f>
        <v>0</v>
      </c>
      <c r="I20" s="74">
        <f>IFERROR(SUMIF(打撃成績!$AJ$11:$AJ$44,F20,打撃成績!$AM$11:$AM$44),"=")</f>
        <v>0</v>
      </c>
      <c r="J20" s="75">
        <f>IFERROR(SUMIF(打撃成績!$AJ$11:$AJ$44,F20,打撃成績!$AN$11:$AN$44),"=")</f>
        <v>0</v>
      </c>
      <c r="K20" s="75">
        <f>IFERROR(SUMIF(打撃成績!$AJ$11:$AJ$44,F20,打撃成績!$AO$11:$AO$44),"=")</f>
        <v>0</v>
      </c>
      <c r="L20" s="74">
        <f>IFERROR(SUMIF(打撃成績!$AJ$11:$AJ$44,F20,打撃成績!$AP$11:$AP$44),"=")</f>
        <v>0</v>
      </c>
      <c r="M20" s="76">
        <f>IFERROR(SUMIF(打撃成績!$AJ$11:$AJ$44,$F20,打撃成績!$AQ$11:$AQ$44),"=")</f>
        <v>0</v>
      </c>
      <c r="N20" s="74">
        <f>IFERROR(SUMIF(打撃成績!$AJ$11:$AJ$44,F20,打撃成績!$AR$11:$AR$44),"=")</f>
        <v>0</v>
      </c>
      <c r="O20" s="74">
        <f>IFERROR(SUMIF(打撃成績!$AJ$11:$AJ$44,F20,打撃成績!$AS$11:$AS$44),"=")</f>
        <v>0</v>
      </c>
      <c r="P20" s="77">
        <f>IFERROR(SUMIF(打撃成績!$AJ$11:$AJ$44,F20,打撃成績!$AT$11:$AT$44),"=")</f>
        <v>0</v>
      </c>
      <c r="Q20" s="74">
        <f>IFERROR(SUMIF(打撃成績!$AJ$11:$AJ$44,F20,打撃成績!$AU$11:$AU$44),"=")</f>
        <v>0</v>
      </c>
      <c r="R20" s="74">
        <f>IFERROR(SUMIF(打撃成績!$AJ$11:$AJ$44,F20,打撃成績!$AV$11:$AV$44),"=")</f>
        <v>0</v>
      </c>
      <c r="S20" s="74">
        <f>IFERROR(SUMIF(打撃成績!$AJ$11:$AJ$44,F20,打撃成績!$AW$11:$AW$44),"=")</f>
        <v>0</v>
      </c>
      <c r="T20" s="74">
        <f>IFERROR(SUMIF(打撃成績!$AJ$11:$AJ$44,F20,打撃成績!$AX$11:$AX$44),"=")</f>
        <v>0</v>
      </c>
      <c r="U20" s="74">
        <f>IFERROR(SUMIF(打撃成績!$AJ$11:$AJ$44,F20,打撃成績!$AY$11:$AY$44),"=")</f>
        <v>0</v>
      </c>
      <c r="V20" s="74">
        <f>IFERROR(SUMIF(打撃成績!$AJ$11:$AJ$44,F20,打撃成績!$AZ$11:$AZ$44),"=")</f>
        <v>0</v>
      </c>
      <c r="W20" s="74">
        <f>IFERROR(SUMIF(打撃成績!$AJ$11:$AJ$44,F20,打撃成績!$BA$11:$BA$44),"=")</f>
        <v>0</v>
      </c>
      <c r="X20" s="74">
        <f>IFERROR(SUMIF(打撃成績!$AJ$11:$AJ$44,$F$9,打撃成績!BB22:BB55),"=")</f>
        <v>0</v>
      </c>
      <c r="Y20" s="78">
        <f>IFERROR(SUMIF(打撃成績!$AJ$11:$AJ$44,F20,打撃成績!$BC$11:$BC$44),"=")</f>
        <v>0</v>
      </c>
      <c r="Z20" s="73">
        <f>IFERROR(SUMIF(打撃成績!$AJ$11:$AJ$44,F20,打撃成績!$BD$11:$BD$44),"=")</f>
        <v>0</v>
      </c>
      <c r="AA20" s="317">
        <f>IFERROR(SUMIF(打撃成績!$AJ$11:$AJ$44,F20,打撃成績!$BE$11:$BE$44),"=")</f>
        <v>0</v>
      </c>
      <c r="AB20" s="79">
        <f t="shared" si="2"/>
        <v>0</v>
      </c>
      <c r="AC20" s="79">
        <f t="shared" si="3"/>
        <v>0</v>
      </c>
      <c r="AD20" s="80">
        <f t="shared" si="4"/>
        <v>0</v>
      </c>
      <c r="AE20" s="80">
        <f t="shared" si="5"/>
        <v>0</v>
      </c>
      <c r="AF20" s="80">
        <f t="shared" si="6"/>
        <v>0</v>
      </c>
      <c r="AG20" s="321">
        <f t="shared" si="1"/>
        <v>0</v>
      </c>
      <c r="AH20" s="329" t="str">
        <f t="shared" si="7"/>
        <v>-</v>
      </c>
      <c r="AI20" s="381">
        <v>13</v>
      </c>
      <c r="AJ20" s="387"/>
    </row>
    <row r="21" spans="4:36" ht="20.100000000000001" customHeight="1" x14ac:dyDescent="0.35">
      <c r="D21" s="389" t="str">
        <f>IF(F21="","",COUNTIF(データー!$G$8:$G$500,F21))</f>
        <v/>
      </c>
      <c r="E21" s="384"/>
      <c r="F21" s="81"/>
      <c r="G21" s="82">
        <f>IFERROR(SUMIF(打撃成績!$AJ$11:$AJ$44,F21,打撃成績!$AK$11:$AK$44),"=")</f>
        <v>0</v>
      </c>
      <c r="H21" s="83">
        <f>IFERROR(SUMIF(打撃成績!$AJ$11:$AJ$44,F21,打撃成績!$AL$11:$AL$44),"=")</f>
        <v>0</v>
      </c>
      <c r="I21" s="83">
        <f>IFERROR(SUMIF(打撃成績!$AJ$11:$AJ$44,F21,打撃成績!$AM$11:$AM$44),"=")</f>
        <v>0</v>
      </c>
      <c r="J21" s="84">
        <f>IFERROR(SUMIF(打撃成績!$AJ$11:$AJ$44,F21,打撃成績!$AN$11:$AN$44),"=")</f>
        <v>0</v>
      </c>
      <c r="K21" s="84">
        <f>IFERROR(SUMIF(打撃成績!$AJ$11:$AJ$44,F21,打撃成績!$AO$11:$AO$44),"=")</f>
        <v>0</v>
      </c>
      <c r="L21" s="83">
        <f>IFERROR(SUMIF(打撃成績!$AJ$11:$AJ$44,F21,打撃成績!$AP$11:$AP$44),"=")</f>
        <v>0</v>
      </c>
      <c r="M21" s="85">
        <f>IFERROR(SUMIF(打撃成績!$AJ$11:$AJ$44,$F21,打撃成績!$AQ$11:$AQ$44),"=")</f>
        <v>0</v>
      </c>
      <c r="N21" s="83">
        <f>IFERROR(SUMIF(打撃成績!$AJ$11:$AJ$44,F21,打撃成績!$AR$11:$AR$44),"=")</f>
        <v>0</v>
      </c>
      <c r="O21" s="83">
        <f>IFERROR(SUMIF(打撃成績!$AJ$11:$AJ$44,F21,打撃成績!$AS$11:$AS$44),"=")</f>
        <v>0</v>
      </c>
      <c r="P21" s="86">
        <f>IFERROR(SUMIF(打撃成績!$AJ$11:$AJ$44,F21,打撃成績!$AT$11:$AT$44),"=")</f>
        <v>0</v>
      </c>
      <c r="Q21" s="83">
        <f>IFERROR(SUMIF(打撃成績!$AJ$11:$AJ$44,F21,打撃成績!$AU$11:$AU$44),"=")</f>
        <v>0</v>
      </c>
      <c r="R21" s="83">
        <f>IFERROR(SUMIF(打撃成績!$AJ$11:$AJ$44,F21,打撃成績!$AV$11:$AV$44),"=")</f>
        <v>0</v>
      </c>
      <c r="S21" s="83">
        <f>IFERROR(SUMIF(打撃成績!$AJ$11:$AJ$44,F21,打撃成績!$AW$11:$AW$44),"=")</f>
        <v>0</v>
      </c>
      <c r="T21" s="83">
        <f>IFERROR(SUMIF(打撃成績!$AJ$11:$AJ$44,F21,打撃成績!$AX$11:$AX$44),"=")</f>
        <v>0</v>
      </c>
      <c r="U21" s="83">
        <f>IFERROR(SUMIF(打撃成績!$AJ$11:$AJ$44,F21,打撃成績!$AY$11:$AY$44),"=")</f>
        <v>0</v>
      </c>
      <c r="V21" s="83">
        <f>IFERROR(SUMIF(打撃成績!$AJ$11:$AJ$44,F21,打撃成績!$AZ$11:$AZ$44),"=")</f>
        <v>0</v>
      </c>
      <c r="W21" s="83">
        <f>IFERROR(SUMIF(打撃成績!$AJ$11:$AJ$44,F21,打撃成績!$BA$11:$BA$44),"=")</f>
        <v>0</v>
      </c>
      <c r="X21" s="83">
        <f>IFERROR(SUMIF(打撃成績!$AJ$11:$AJ$44,$F$9,打撃成績!BB23:BB56),"=")</f>
        <v>0</v>
      </c>
      <c r="Y21" s="87">
        <f>IFERROR(SUMIF(打撃成績!$AJ$11:$AJ$44,F21,打撃成績!$BC$11:$BC$44),"=")</f>
        <v>0</v>
      </c>
      <c r="Z21" s="82">
        <f>IFERROR(SUMIF(打撃成績!$AJ$11:$AJ$44,F21,打撃成績!$BD$11:$BD$44),"=")</f>
        <v>0</v>
      </c>
      <c r="AA21" s="228">
        <f>IFERROR(SUMIF(打撃成績!$AJ$11:$AJ$44,F21,打撃成績!$BE$11:$BE$44),"=")</f>
        <v>0</v>
      </c>
      <c r="AB21" s="88">
        <f t="shared" si="2"/>
        <v>0</v>
      </c>
      <c r="AC21" s="88">
        <f t="shared" si="3"/>
        <v>0</v>
      </c>
      <c r="AD21" s="89">
        <f t="shared" si="4"/>
        <v>0</v>
      </c>
      <c r="AE21" s="89">
        <f t="shared" si="5"/>
        <v>0</v>
      </c>
      <c r="AF21" s="89">
        <f t="shared" si="6"/>
        <v>0</v>
      </c>
      <c r="AG21" s="322">
        <f t="shared" si="1"/>
        <v>0</v>
      </c>
      <c r="AH21" s="330" t="str">
        <f t="shared" si="7"/>
        <v>-</v>
      </c>
      <c r="AI21" s="381">
        <v>12</v>
      </c>
      <c r="AJ21" s="387"/>
    </row>
    <row r="22" spans="4:36" ht="20.100000000000001" customHeight="1" x14ac:dyDescent="0.35">
      <c r="D22" s="389" t="str">
        <f>IF(F22="","",COUNTIF(データー!$G$8:$G$500,F22))</f>
        <v/>
      </c>
      <c r="E22" s="383"/>
      <c r="F22" s="78"/>
      <c r="G22" s="73">
        <f>IFERROR(SUMIF(打撃成績!$AJ$11:$AJ$44,F22,打撃成績!$AK$11:$AK$44),"=")</f>
        <v>0</v>
      </c>
      <c r="H22" s="74">
        <f>IFERROR(SUMIF(打撃成績!$AJ$11:$AJ$44,F22,打撃成績!$AL$11:$AL$44),"=")</f>
        <v>0</v>
      </c>
      <c r="I22" s="74">
        <f>IFERROR(SUMIF(打撃成績!$AJ$11:$AJ$44,F22,打撃成績!$AM$11:$AM$44),"=")</f>
        <v>0</v>
      </c>
      <c r="J22" s="75">
        <f>IFERROR(SUMIF(打撃成績!$AJ$11:$AJ$44,F22,打撃成績!$AN$11:$AN$44),"=")</f>
        <v>0</v>
      </c>
      <c r="K22" s="75">
        <f>IFERROR(SUMIF(打撃成績!$AJ$11:$AJ$44,F22,打撃成績!$AO$11:$AO$44),"=")</f>
        <v>0</v>
      </c>
      <c r="L22" s="74">
        <f>IFERROR(SUMIF(打撃成績!$AJ$11:$AJ$44,F22,打撃成績!$AP$11:$AP$44),"=")</f>
        <v>0</v>
      </c>
      <c r="M22" s="76">
        <f>IFERROR(SUMIF(打撃成績!$AJ$11:$AJ$44,$F22,打撃成績!$AQ$11:$AQ$44),"=")</f>
        <v>0</v>
      </c>
      <c r="N22" s="74">
        <f>IFERROR(SUMIF(打撃成績!$AJ$11:$AJ$44,F22,打撃成績!$AR$11:$AR$44),"=")</f>
        <v>0</v>
      </c>
      <c r="O22" s="74">
        <f>IFERROR(SUMIF(打撃成績!$AJ$11:$AJ$44,F22,打撃成績!$AS$11:$AS$44),"=")</f>
        <v>0</v>
      </c>
      <c r="P22" s="77">
        <f>IFERROR(SUMIF(打撃成績!$AJ$11:$AJ$44,F22,打撃成績!$AT$11:$AT$44),"=")</f>
        <v>0</v>
      </c>
      <c r="Q22" s="74">
        <f>IFERROR(SUMIF(打撃成績!$AJ$11:$AJ$44,F22,打撃成績!$AU$11:$AU$44),"=")</f>
        <v>0</v>
      </c>
      <c r="R22" s="74">
        <f>IFERROR(SUMIF(打撃成績!$AJ$11:$AJ$44,F22,打撃成績!$AV$11:$AV$44),"=")</f>
        <v>0</v>
      </c>
      <c r="S22" s="74">
        <f>IFERROR(SUMIF(打撃成績!$AJ$11:$AJ$44,F22,打撃成績!$AW$11:$AW$44),"=")</f>
        <v>0</v>
      </c>
      <c r="T22" s="74">
        <f>IFERROR(SUMIF(打撃成績!$AJ$11:$AJ$44,F22,打撃成績!$AX$11:$AX$44),"=")</f>
        <v>0</v>
      </c>
      <c r="U22" s="74">
        <f>IFERROR(SUMIF(打撃成績!$AJ$11:$AJ$44,F22,打撃成績!$AY$11:$AY$44),"=")</f>
        <v>0</v>
      </c>
      <c r="V22" s="74">
        <f>IFERROR(SUMIF(打撃成績!$AJ$11:$AJ$44,F22,打撃成績!$AZ$11:$AZ$44),"=")</f>
        <v>0</v>
      </c>
      <c r="W22" s="74">
        <f>IFERROR(SUMIF(打撃成績!$AJ$11:$AJ$44,F22,打撃成績!$BA$11:$BA$44),"=")</f>
        <v>0</v>
      </c>
      <c r="X22" s="74">
        <f>IFERROR(SUMIF(打撃成績!$AJ$11:$AJ$44,$F$9,打撃成績!BB24:BB57),"=")</f>
        <v>0</v>
      </c>
      <c r="Y22" s="78">
        <f>IFERROR(SUMIF(打撃成績!$AJ$11:$AJ$44,F22,打撃成績!$BC$11:$BC$44),"=")</f>
        <v>0</v>
      </c>
      <c r="Z22" s="73">
        <f>IFERROR(SUMIF(打撃成績!$AJ$11:$AJ$44,F22,打撃成績!$BD$11:$BD$44),"=")</f>
        <v>0</v>
      </c>
      <c r="AA22" s="317">
        <f>IFERROR(SUMIF(打撃成績!$AJ$11:$AJ$44,F22,打撃成績!$BE$11:$BE$44),"=")</f>
        <v>0</v>
      </c>
      <c r="AB22" s="79">
        <f t="shared" si="2"/>
        <v>0</v>
      </c>
      <c r="AC22" s="79">
        <f t="shared" si="3"/>
        <v>0</v>
      </c>
      <c r="AD22" s="80">
        <f t="shared" si="4"/>
        <v>0</v>
      </c>
      <c r="AE22" s="80">
        <f t="shared" si="5"/>
        <v>0</v>
      </c>
      <c r="AF22" s="80">
        <f t="shared" si="6"/>
        <v>0</v>
      </c>
      <c r="AG22" s="321">
        <f t="shared" si="1"/>
        <v>0</v>
      </c>
      <c r="AH22" s="329" t="str">
        <f t="shared" si="7"/>
        <v>-</v>
      </c>
      <c r="AI22" s="381">
        <v>11</v>
      </c>
      <c r="AJ22" s="387"/>
    </row>
    <row r="23" spans="4:36" ht="20.100000000000001" customHeight="1" x14ac:dyDescent="0.35">
      <c r="D23" s="389" t="str">
        <f>IF(F23="","",COUNTIF(データー!$G$8:$G$500,F23))</f>
        <v/>
      </c>
      <c r="E23" s="384"/>
      <c r="F23" s="81"/>
      <c r="G23" s="82">
        <f>IFERROR(SUMIF(打撃成績!$AJ$11:$AJ$44,F23,打撃成績!$AK$11:$AK$44),"=")</f>
        <v>0</v>
      </c>
      <c r="H23" s="83">
        <f>IFERROR(SUMIF(打撃成績!$AJ$11:$AJ$44,F23,打撃成績!$AL$11:$AL$44),"=")</f>
        <v>0</v>
      </c>
      <c r="I23" s="83">
        <f>IFERROR(SUMIF(打撃成績!$AJ$11:$AJ$44,F23,打撃成績!$AM$11:$AM$44),"=")</f>
        <v>0</v>
      </c>
      <c r="J23" s="84">
        <f>IFERROR(SUMIF(打撃成績!$AJ$11:$AJ$44,F23,打撃成績!$AN$11:$AN$44),"=")</f>
        <v>0</v>
      </c>
      <c r="K23" s="84">
        <f>IFERROR(SUMIF(打撃成績!$AJ$11:$AJ$44,F23,打撃成績!$AO$11:$AO$44),"=")</f>
        <v>0</v>
      </c>
      <c r="L23" s="83">
        <f>IFERROR(SUMIF(打撃成績!$AJ$11:$AJ$44,F23,打撃成績!$AP$11:$AP$44),"=")</f>
        <v>0</v>
      </c>
      <c r="M23" s="85">
        <f>IFERROR(SUMIF(打撃成績!$AJ$11:$AJ$44,$F23,打撃成績!$AQ$11:$AQ$44),"=")</f>
        <v>0</v>
      </c>
      <c r="N23" s="83">
        <f>IFERROR(SUMIF(打撃成績!$AJ$11:$AJ$44,F23,打撃成績!$AR$11:$AR$44),"=")</f>
        <v>0</v>
      </c>
      <c r="O23" s="83">
        <f>IFERROR(SUMIF(打撃成績!$AJ$11:$AJ$44,F23,打撃成績!$AS$11:$AS$44),"=")</f>
        <v>0</v>
      </c>
      <c r="P23" s="86">
        <f>IFERROR(SUMIF(打撃成績!$AJ$11:$AJ$44,F23,打撃成績!$AT$11:$AT$44),"=")</f>
        <v>0</v>
      </c>
      <c r="Q23" s="83">
        <f>IFERROR(SUMIF(打撃成績!$AJ$11:$AJ$44,F23,打撃成績!$AU$11:$AU$44),"=")</f>
        <v>0</v>
      </c>
      <c r="R23" s="83">
        <f>IFERROR(SUMIF(打撃成績!$AJ$11:$AJ$44,F23,打撃成績!$AV$11:$AV$44),"=")</f>
        <v>0</v>
      </c>
      <c r="S23" s="83">
        <f>IFERROR(SUMIF(打撃成績!$AJ$11:$AJ$44,F23,打撃成績!$AW$11:$AW$44),"=")</f>
        <v>0</v>
      </c>
      <c r="T23" s="83">
        <f>IFERROR(SUMIF(打撃成績!$AJ$11:$AJ$44,F23,打撃成績!$AX$11:$AX$44),"=")</f>
        <v>0</v>
      </c>
      <c r="U23" s="83">
        <f>IFERROR(SUMIF(打撃成績!$AJ$11:$AJ$44,F23,打撃成績!$AY$11:$AY$44),"=")</f>
        <v>0</v>
      </c>
      <c r="V23" s="83">
        <f>IFERROR(SUMIF(打撃成績!$AJ$11:$AJ$44,F23,打撃成績!$AZ$11:$AZ$44),"=")</f>
        <v>0</v>
      </c>
      <c r="W23" s="83">
        <f>IFERROR(SUMIF(打撃成績!$AJ$11:$AJ$44,F23,打撃成績!$BA$11:$BA$44),"=")</f>
        <v>0</v>
      </c>
      <c r="X23" s="83">
        <f>IFERROR(SUMIF(打撃成績!$AJ$11:$AJ$44,$F$9,打撃成績!BB25:BB58),"=")</f>
        <v>0</v>
      </c>
      <c r="Y23" s="87">
        <f>IFERROR(SUMIF(打撃成績!$AJ$11:$AJ$44,F23,打撃成績!$BC$11:$BC$44),"=")</f>
        <v>0</v>
      </c>
      <c r="Z23" s="82">
        <f>IFERROR(SUMIF(打撃成績!$AJ$11:$AJ$44,F23,打撃成績!$BD$11:$BD$44),"=")</f>
        <v>0</v>
      </c>
      <c r="AA23" s="228">
        <f>IFERROR(SUMIF(打撃成績!$AJ$11:$AJ$44,F23,打撃成績!$BE$11:$BE$44),"=")</f>
        <v>0</v>
      </c>
      <c r="AB23" s="88">
        <f t="shared" si="2"/>
        <v>0</v>
      </c>
      <c r="AC23" s="88">
        <f t="shared" si="3"/>
        <v>0</v>
      </c>
      <c r="AD23" s="89">
        <f t="shared" si="4"/>
        <v>0</v>
      </c>
      <c r="AE23" s="89">
        <f t="shared" si="5"/>
        <v>0</v>
      </c>
      <c r="AF23" s="89">
        <f t="shared" si="6"/>
        <v>0</v>
      </c>
      <c r="AG23" s="322">
        <f t="shared" si="1"/>
        <v>0</v>
      </c>
      <c r="AH23" s="330" t="str">
        <f t="shared" si="7"/>
        <v>-</v>
      </c>
      <c r="AI23" s="381">
        <v>10</v>
      </c>
      <c r="AJ23" s="387"/>
    </row>
    <row r="24" spans="4:36" ht="20.100000000000001" customHeight="1" x14ac:dyDescent="0.35">
      <c r="D24" s="389" t="str">
        <f>IF(F24="","",COUNTIF(データー!$G$8:$G$500,F24))</f>
        <v/>
      </c>
      <c r="E24" s="383"/>
      <c r="F24" s="78"/>
      <c r="G24" s="73">
        <f>IFERROR(SUMIF(打撃成績!$AJ$11:$AJ$44,F24,打撃成績!$AK$11:$AK$44),"=")</f>
        <v>0</v>
      </c>
      <c r="H24" s="74">
        <f>IFERROR(SUMIF(打撃成績!$AJ$11:$AJ$44,F24,打撃成績!$AL$11:$AL$44),"=")</f>
        <v>0</v>
      </c>
      <c r="I24" s="74">
        <f>IFERROR(SUMIF(打撃成績!$AJ$11:$AJ$44,F24,打撃成績!$AM$11:$AM$44),"=")</f>
        <v>0</v>
      </c>
      <c r="J24" s="75">
        <f>IFERROR(SUMIF(打撃成績!$AJ$11:$AJ$44,F24,打撃成績!$AN$11:$AN$44),"=")</f>
        <v>0</v>
      </c>
      <c r="K24" s="75">
        <f>IFERROR(SUMIF(打撃成績!$AJ$11:$AJ$44,F24,打撃成績!$AO$11:$AO$44),"=")</f>
        <v>0</v>
      </c>
      <c r="L24" s="74">
        <f>IFERROR(SUMIF(打撃成績!$AJ$11:$AJ$44,F24,打撃成績!$AP$11:$AP$44),"=")</f>
        <v>0</v>
      </c>
      <c r="M24" s="76">
        <f>IFERROR(SUMIF(打撃成績!$AJ$11:$AJ$44,$F24,打撃成績!$AQ$11:$AQ$44),"=")</f>
        <v>0</v>
      </c>
      <c r="N24" s="74">
        <f>IFERROR(SUMIF(打撃成績!$AJ$11:$AJ$44,F24,打撃成績!$AR$11:$AR$44),"=")</f>
        <v>0</v>
      </c>
      <c r="O24" s="74">
        <f>IFERROR(SUMIF(打撃成績!$AJ$11:$AJ$44,F24,打撃成績!$AS$11:$AS$44),"=")</f>
        <v>0</v>
      </c>
      <c r="P24" s="77">
        <f>IFERROR(SUMIF(打撃成績!$AJ$11:$AJ$44,F24,打撃成績!$AT$11:$AT$44),"=")</f>
        <v>0</v>
      </c>
      <c r="Q24" s="74">
        <f>IFERROR(SUMIF(打撃成績!$AJ$11:$AJ$44,F24,打撃成績!$AU$11:$AU$44),"=")</f>
        <v>0</v>
      </c>
      <c r="R24" s="74">
        <f>IFERROR(SUMIF(打撃成績!$AJ$11:$AJ$44,F24,打撃成績!$AV$11:$AV$44),"=")</f>
        <v>0</v>
      </c>
      <c r="S24" s="74">
        <f>IFERROR(SUMIF(打撃成績!$AJ$11:$AJ$44,F24,打撃成績!$AW$11:$AW$44),"=")</f>
        <v>0</v>
      </c>
      <c r="T24" s="74">
        <f>IFERROR(SUMIF(打撃成績!$AJ$11:$AJ$44,F24,打撃成績!$AX$11:$AX$44),"=")</f>
        <v>0</v>
      </c>
      <c r="U24" s="74">
        <f>IFERROR(SUMIF(打撃成績!$AJ$11:$AJ$44,F24,打撃成績!$AY$11:$AY$44),"=")</f>
        <v>0</v>
      </c>
      <c r="V24" s="74">
        <f>IFERROR(SUMIF(打撃成績!$AJ$11:$AJ$44,F24,打撃成績!$AZ$11:$AZ$44),"=")</f>
        <v>0</v>
      </c>
      <c r="W24" s="74">
        <f>IFERROR(SUMIF(打撃成績!$AJ$11:$AJ$44,F24,打撃成績!$BA$11:$BA$44),"=")</f>
        <v>0</v>
      </c>
      <c r="X24" s="74">
        <f>IFERROR(SUMIF(打撃成績!$AJ$11:$AJ$44,$F$9,打撃成績!BB26:BB59),"=")</f>
        <v>0</v>
      </c>
      <c r="Y24" s="78">
        <f>IFERROR(SUMIF(打撃成績!$AJ$11:$AJ$44,F24,打撃成績!$BC$11:$BC$44),"=")</f>
        <v>0</v>
      </c>
      <c r="Z24" s="73">
        <f>IFERROR(SUMIF(打撃成績!$AJ$11:$AJ$44,F24,打撃成績!$BD$11:$BD$44),"=")</f>
        <v>0</v>
      </c>
      <c r="AA24" s="317">
        <f>IFERROR(SUMIF(打撃成績!$AJ$11:$AJ$44,F24,打撃成績!$BE$11:$BE$44),"=")</f>
        <v>0</v>
      </c>
      <c r="AB24" s="79">
        <f t="shared" si="2"/>
        <v>0</v>
      </c>
      <c r="AC24" s="79">
        <f t="shared" si="3"/>
        <v>0</v>
      </c>
      <c r="AD24" s="80">
        <f t="shared" si="4"/>
        <v>0</v>
      </c>
      <c r="AE24" s="80">
        <f t="shared" si="5"/>
        <v>0</v>
      </c>
      <c r="AF24" s="80">
        <f t="shared" si="6"/>
        <v>0</v>
      </c>
      <c r="AG24" s="321">
        <f t="shared" si="1"/>
        <v>0</v>
      </c>
      <c r="AH24" s="329" t="str">
        <f t="shared" si="7"/>
        <v>-</v>
      </c>
      <c r="AI24" s="381">
        <v>9</v>
      </c>
      <c r="AJ24" s="387"/>
    </row>
    <row r="25" spans="4:36" ht="20.100000000000001" customHeight="1" x14ac:dyDescent="0.35">
      <c r="D25" s="389" t="str">
        <f>IF(F25="","",COUNTIF(データー!$G$8:$G$500,F25))</f>
        <v/>
      </c>
      <c r="E25" s="384"/>
      <c r="F25" s="81"/>
      <c r="G25" s="82">
        <f>IFERROR(SUMIF(打撃成績!$AJ$11:$AJ$44,F25,打撃成績!$AK$11:$AK$44),"=")</f>
        <v>0</v>
      </c>
      <c r="H25" s="83">
        <f>IFERROR(SUMIF(打撃成績!$AJ$11:$AJ$44,F25,打撃成績!$AL$11:$AL$44),"=")</f>
        <v>0</v>
      </c>
      <c r="I25" s="83">
        <f>IFERROR(SUMIF(打撃成績!$AJ$11:$AJ$44,F25,打撃成績!$AM$11:$AM$44),"=")</f>
        <v>0</v>
      </c>
      <c r="J25" s="84">
        <f>IFERROR(SUMIF(打撃成績!$AJ$11:$AJ$44,F25,打撃成績!$AN$11:$AN$44),"=")</f>
        <v>0</v>
      </c>
      <c r="K25" s="84">
        <f>IFERROR(SUMIF(打撃成績!$AJ$11:$AJ$44,F25,打撃成績!$AO$11:$AO$44),"=")</f>
        <v>0</v>
      </c>
      <c r="L25" s="83">
        <f>IFERROR(SUMIF(打撃成績!$AJ$11:$AJ$44,F25,打撃成績!$AP$11:$AP$44),"=")</f>
        <v>0</v>
      </c>
      <c r="M25" s="85">
        <f>IFERROR(SUMIF(打撃成績!$AJ$11:$AJ$44,$F25,打撃成績!$AQ$11:$AQ$44),"=")</f>
        <v>0</v>
      </c>
      <c r="N25" s="83">
        <f>IFERROR(SUMIF(打撃成績!$AJ$11:$AJ$44,F25,打撃成績!$AR$11:$AR$44),"=")</f>
        <v>0</v>
      </c>
      <c r="O25" s="83">
        <f>IFERROR(SUMIF(打撃成績!$AJ$11:$AJ$44,F25,打撃成績!$AS$11:$AS$44),"=")</f>
        <v>0</v>
      </c>
      <c r="P25" s="86">
        <f>IFERROR(SUMIF(打撃成績!$AJ$11:$AJ$44,F25,打撃成績!$AT$11:$AT$44),"=")</f>
        <v>0</v>
      </c>
      <c r="Q25" s="83">
        <f>IFERROR(SUMIF(打撃成績!$AJ$11:$AJ$44,F25,打撃成績!$AU$11:$AU$44),"=")</f>
        <v>0</v>
      </c>
      <c r="R25" s="83">
        <f>IFERROR(SUMIF(打撃成績!$AJ$11:$AJ$44,F25,打撃成績!$AV$11:$AV$44),"=")</f>
        <v>0</v>
      </c>
      <c r="S25" s="83">
        <f>IFERROR(SUMIF(打撃成績!$AJ$11:$AJ$44,F25,打撃成績!$AW$11:$AW$44),"=")</f>
        <v>0</v>
      </c>
      <c r="T25" s="83">
        <f>IFERROR(SUMIF(打撃成績!$AJ$11:$AJ$44,F25,打撃成績!$AX$11:$AX$44),"=")</f>
        <v>0</v>
      </c>
      <c r="U25" s="83">
        <f>IFERROR(SUMIF(打撃成績!$AJ$11:$AJ$44,F25,打撃成績!$AY$11:$AY$44),"=")</f>
        <v>0</v>
      </c>
      <c r="V25" s="83">
        <f>IFERROR(SUMIF(打撃成績!$AJ$11:$AJ$44,F25,打撃成績!$AZ$11:$AZ$44),"=")</f>
        <v>0</v>
      </c>
      <c r="W25" s="83">
        <f>IFERROR(SUMIF(打撃成績!$AJ$11:$AJ$44,F25,打撃成績!$BA$11:$BA$44),"=")</f>
        <v>0</v>
      </c>
      <c r="X25" s="83">
        <f>IFERROR(SUMIF(打撃成績!$AJ$11:$AJ$44,$F$9,打撃成績!BB27:BB60),"=")</f>
        <v>0</v>
      </c>
      <c r="Y25" s="87">
        <f>IFERROR(SUMIF(打撃成績!$AJ$11:$AJ$44,F25,打撃成績!$BC$11:$BC$44),"=")</f>
        <v>0</v>
      </c>
      <c r="Z25" s="82">
        <f>IFERROR(SUMIF(打撃成績!$AJ$11:$AJ$44,F25,打撃成績!$BD$11:$BD$44),"=")</f>
        <v>0</v>
      </c>
      <c r="AA25" s="228">
        <f>IFERROR(SUMIF(打撃成績!$AJ$11:$AJ$44,F25,打撃成績!$BE$11:$BE$44),"=")</f>
        <v>0</v>
      </c>
      <c r="AB25" s="88">
        <f t="shared" si="2"/>
        <v>0</v>
      </c>
      <c r="AC25" s="88">
        <f t="shared" si="3"/>
        <v>0</v>
      </c>
      <c r="AD25" s="89">
        <f t="shared" si="4"/>
        <v>0</v>
      </c>
      <c r="AE25" s="89">
        <f t="shared" si="5"/>
        <v>0</v>
      </c>
      <c r="AF25" s="89">
        <f t="shared" si="6"/>
        <v>0</v>
      </c>
      <c r="AG25" s="322">
        <f t="shared" si="1"/>
        <v>0</v>
      </c>
      <c r="AH25" s="330" t="str">
        <f t="shared" si="7"/>
        <v>-</v>
      </c>
      <c r="AI25" s="381">
        <v>8</v>
      </c>
      <c r="AJ25" s="387"/>
    </row>
    <row r="26" spans="4:36" ht="20.100000000000001" customHeight="1" x14ac:dyDescent="0.35">
      <c r="D26" s="389" t="str">
        <f>IF(F26="","",COUNTIF(データー!$G$8:$G$500,F26))</f>
        <v/>
      </c>
      <c r="E26" s="383"/>
      <c r="F26" s="72"/>
      <c r="G26" s="73">
        <f>IFERROR(SUMIF(打撃成績!$AJ$11:$AJ$44,F26,打撃成績!$AK$11:$AK$44),"=")</f>
        <v>0</v>
      </c>
      <c r="H26" s="74">
        <f>IFERROR(SUMIF(打撃成績!$AJ$11:$AJ$44,F26,打撃成績!$AL$11:$AL$44),"=")</f>
        <v>0</v>
      </c>
      <c r="I26" s="74">
        <f>IFERROR(SUMIF(打撃成績!$AJ$11:$AJ$44,F26,打撃成績!$AM$11:$AM$44),"=")</f>
        <v>0</v>
      </c>
      <c r="J26" s="75">
        <f>IFERROR(SUMIF(打撃成績!$AJ$11:$AJ$44,F26,打撃成績!$AN$11:$AN$44),"=")</f>
        <v>0</v>
      </c>
      <c r="K26" s="75">
        <f>IFERROR(SUMIF(打撃成績!$AJ$11:$AJ$44,F26,打撃成績!$AO$11:$AO$44),"=")</f>
        <v>0</v>
      </c>
      <c r="L26" s="74">
        <f>IFERROR(SUMIF(打撃成績!$AJ$11:$AJ$44,F26,打撃成績!$AP$11:$AP$44),"=")</f>
        <v>0</v>
      </c>
      <c r="M26" s="76">
        <f>IFERROR(SUMIF(打撃成績!$AJ$11:$AJ$44,$F26,打撃成績!$AQ$11:$AQ$44),"=")</f>
        <v>0</v>
      </c>
      <c r="N26" s="74">
        <f>IFERROR(SUMIF(打撃成績!$AJ$11:$AJ$44,F26,打撃成績!$AR$11:$AR$44),"=")</f>
        <v>0</v>
      </c>
      <c r="O26" s="74">
        <f>IFERROR(SUMIF(打撃成績!$AJ$11:$AJ$44,F26,打撃成績!$AS$11:$AS$44),"=")</f>
        <v>0</v>
      </c>
      <c r="P26" s="77">
        <f>IFERROR(SUMIF(打撃成績!$AJ$11:$AJ$44,F26,打撃成績!$AT$11:$AT$44),"=")</f>
        <v>0</v>
      </c>
      <c r="Q26" s="74">
        <f>IFERROR(SUMIF(打撃成績!$AJ$11:$AJ$44,F26,打撃成績!$AU$11:$AU$44),"=")</f>
        <v>0</v>
      </c>
      <c r="R26" s="74">
        <f>IFERROR(SUMIF(打撃成績!$AJ$11:$AJ$44,F26,打撃成績!$AV$11:$AV$44),"=")</f>
        <v>0</v>
      </c>
      <c r="S26" s="74">
        <f>IFERROR(SUMIF(打撃成績!$AJ$11:$AJ$44,F26,打撃成績!$AW$11:$AW$44),"=")</f>
        <v>0</v>
      </c>
      <c r="T26" s="74">
        <f>IFERROR(SUMIF(打撃成績!$AJ$11:$AJ$44,F26,打撃成績!$AX$11:$AX$44),"=")</f>
        <v>0</v>
      </c>
      <c r="U26" s="74">
        <f>IFERROR(SUMIF(打撃成績!$AJ$11:$AJ$44,F26,打撃成績!$AY$11:$AY$44),"=")</f>
        <v>0</v>
      </c>
      <c r="V26" s="74">
        <f>IFERROR(SUMIF(打撃成績!$AJ$11:$AJ$44,F26,打撃成績!$AZ$11:$AZ$44),"=")</f>
        <v>0</v>
      </c>
      <c r="W26" s="74">
        <f>IFERROR(SUMIF(打撃成績!$AJ$11:$AJ$44,F26,打撃成績!$BA$11:$BA$44),"=")</f>
        <v>0</v>
      </c>
      <c r="X26" s="74">
        <f>IFERROR(SUMIF(打撃成績!$AJ$11:$AJ$44,$F$9,打撃成績!BB28:BB61),"=")</f>
        <v>0</v>
      </c>
      <c r="Y26" s="78">
        <f>IFERROR(SUMIF(打撃成績!$AJ$11:$AJ$44,F26,打撃成績!$BC$11:$BC$44),"=")</f>
        <v>0</v>
      </c>
      <c r="Z26" s="73">
        <f>IFERROR(SUMIF(打撃成績!$AJ$11:$AJ$44,F26,打撃成績!$BD$11:$BD$44),"=")</f>
        <v>0</v>
      </c>
      <c r="AA26" s="317">
        <f>IFERROR(SUMIF(打撃成績!$AJ$11:$AJ$44,F26,打撃成績!$BE$11:$BE$44),"=")</f>
        <v>0</v>
      </c>
      <c r="AB26" s="79">
        <f t="shared" si="2"/>
        <v>0</v>
      </c>
      <c r="AC26" s="79">
        <f t="shared" si="3"/>
        <v>0</v>
      </c>
      <c r="AD26" s="80">
        <f t="shared" si="4"/>
        <v>0</v>
      </c>
      <c r="AE26" s="80">
        <f t="shared" si="5"/>
        <v>0</v>
      </c>
      <c r="AF26" s="80">
        <f t="shared" si="6"/>
        <v>0</v>
      </c>
      <c r="AG26" s="321">
        <f t="shared" si="1"/>
        <v>0</v>
      </c>
      <c r="AH26" s="329" t="str">
        <f t="shared" si="7"/>
        <v>-</v>
      </c>
      <c r="AI26" s="381">
        <v>7</v>
      </c>
      <c r="AJ26" s="387"/>
    </row>
    <row r="27" spans="4:36" ht="20.100000000000001" customHeight="1" x14ac:dyDescent="0.35">
      <c r="D27" s="389" t="str">
        <f>IF(F27="","",COUNTIF(データー!$G$8:$G$500,F27))</f>
        <v/>
      </c>
      <c r="E27" s="384"/>
      <c r="F27" s="87"/>
      <c r="G27" s="82">
        <f>IFERROR(SUMIF(打撃成績!$AJ$11:$AJ$44,F27,打撃成績!$AK$11:$AK$44),"=")</f>
        <v>0</v>
      </c>
      <c r="H27" s="83">
        <f>IFERROR(SUMIF(打撃成績!$AJ$11:$AJ$44,F27,打撃成績!$AL$11:$AL$44),"=")</f>
        <v>0</v>
      </c>
      <c r="I27" s="83">
        <f>IFERROR(SUMIF(打撃成績!$AJ$11:$AJ$44,F27,打撃成績!$AM$11:$AM$44),"=")</f>
        <v>0</v>
      </c>
      <c r="J27" s="84">
        <f>IFERROR(SUMIF(打撃成績!$AJ$11:$AJ$44,F27,打撃成績!$AN$11:$AN$44),"=")</f>
        <v>0</v>
      </c>
      <c r="K27" s="84">
        <f>IFERROR(SUMIF(打撃成績!$AJ$11:$AJ$44,F27,打撃成績!$AO$11:$AO$44),"=")</f>
        <v>0</v>
      </c>
      <c r="L27" s="83">
        <f>IFERROR(SUMIF(打撃成績!$AJ$11:$AJ$44,F27,打撃成績!$AP$11:$AP$44),"=")</f>
        <v>0</v>
      </c>
      <c r="M27" s="85">
        <f>IFERROR(SUMIF(打撃成績!$AJ$11:$AJ$44,$F27,打撃成績!$AQ$11:$AQ$44),"=")</f>
        <v>0</v>
      </c>
      <c r="N27" s="83">
        <f>IFERROR(SUMIF(打撃成績!$AJ$11:$AJ$44,F27,打撃成績!$AR$11:$AR$44),"=")</f>
        <v>0</v>
      </c>
      <c r="O27" s="83">
        <f>IFERROR(SUMIF(打撃成績!$AJ$11:$AJ$44,F27,打撃成績!$AS$11:$AS$44),"=")</f>
        <v>0</v>
      </c>
      <c r="P27" s="86">
        <f>IFERROR(SUMIF(打撃成績!$AJ$11:$AJ$44,F27,打撃成績!$AT$11:$AT$44),"=")</f>
        <v>0</v>
      </c>
      <c r="Q27" s="83">
        <f>IFERROR(SUMIF(打撃成績!$AJ$11:$AJ$44,F27,打撃成績!$AU$11:$AU$44),"=")</f>
        <v>0</v>
      </c>
      <c r="R27" s="83">
        <f>IFERROR(SUMIF(打撃成績!$AJ$11:$AJ$44,F27,打撃成績!$AV$11:$AV$44),"=")</f>
        <v>0</v>
      </c>
      <c r="S27" s="83">
        <f>IFERROR(SUMIF(打撃成績!$AJ$11:$AJ$44,F27,打撃成績!$AW$11:$AW$44),"=")</f>
        <v>0</v>
      </c>
      <c r="T27" s="83">
        <f>IFERROR(SUMIF(打撃成績!$AJ$11:$AJ$44,F27,打撃成績!$AX$11:$AX$44),"=")</f>
        <v>0</v>
      </c>
      <c r="U27" s="83">
        <f>IFERROR(SUMIF(打撃成績!$AJ$11:$AJ$44,F27,打撃成績!$AY$11:$AY$44),"=")</f>
        <v>0</v>
      </c>
      <c r="V27" s="83">
        <f>IFERROR(SUMIF(打撃成績!$AJ$11:$AJ$44,F27,打撃成績!$AZ$11:$AZ$44),"=")</f>
        <v>0</v>
      </c>
      <c r="W27" s="83">
        <f>IFERROR(SUMIF(打撃成績!$AJ$11:$AJ$44,F27,打撃成績!$BA$11:$BA$44),"=")</f>
        <v>0</v>
      </c>
      <c r="X27" s="83">
        <f>IFERROR(SUMIF(打撃成績!$AJ$11:$AJ$44,$F$9,打撃成績!BB29:BB62),"=")</f>
        <v>0</v>
      </c>
      <c r="Y27" s="87">
        <f>IFERROR(SUMIF(打撃成績!$AJ$11:$AJ$44,F27,打撃成績!$BC$11:$BC$44),"=")</f>
        <v>0</v>
      </c>
      <c r="Z27" s="82">
        <f>IFERROR(SUMIF(打撃成績!$AJ$11:$AJ$44,F27,打撃成績!$BD$11:$BD$44),"=")</f>
        <v>0</v>
      </c>
      <c r="AA27" s="228">
        <f>IFERROR(SUMIF(打撃成績!$AJ$11:$AJ$44,F27,打撃成績!$BE$11:$BE$44),"=")</f>
        <v>0</v>
      </c>
      <c r="AB27" s="88">
        <f t="shared" si="2"/>
        <v>0</v>
      </c>
      <c r="AC27" s="88">
        <f t="shared" si="3"/>
        <v>0</v>
      </c>
      <c r="AD27" s="89">
        <f t="shared" si="4"/>
        <v>0</v>
      </c>
      <c r="AE27" s="89">
        <f t="shared" si="5"/>
        <v>0</v>
      </c>
      <c r="AF27" s="89">
        <f t="shared" si="6"/>
        <v>0</v>
      </c>
      <c r="AG27" s="322">
        <f t="shared" si="1"/>
        <v>0</v>
      </c>
      <c r="AH27" s="330" t="str">
        <f t="shared" si="7"/>
        <v>-</v>
      </c>
      <c r="AI27" s="381">
        <v>6</v>
      </c>
      <c r="AJ27" s="387"/>
    </row>
    <row r="28" spans="4:36" ht="20.100000000000001" customHeight="1" x14ac:dyDescent="0.35">
      <c r="D28" s="389" t="str">
        <f>IF(F28="","",COUNTIF(データー!$G$8:$G$500,F28))</f>
        <v/>
      </c>
      <c r="E28" s="383"/>
      <c r="F28" s="78"/>
      <c r="G28" s="73">
        <f>IFERROR(SUMIF(打撃成績!$AJ$11:$AJ$44,F28,打撃成績!$AK$11:$AK$44),"=")</f>
        <v>0</v>
      </c>
      <c r="H28" s="74">
        <f>IFERROR(SUMIF(打撃成績!$AJ$11:$AJ$44,F28,打撃成績!$AL$11:$AL$44),"=")</f>
        <v>0</v>
      </c>
      <c r="I28" s="74">
        <f>IFERROR(SUMIF(打撃成績!$AJ$11:$AJ$44,F28,打撃成績!$AM$11:$AM$44),"=")</f>
        <v>0</v>
      </c>
      <c r="J28" s="75">
        <f>IFERROR(SUMIF(打撃成績!$AJ$11:$AJ$44,F28,打撃成績!$AN$11:$AN$44),"=")</f>
        <v>0</v>
      </c>
      <c r="K28" s="75">
        <f>IFERROR(SUMIF(打撃成績!$AJ$11:$AJ$44,F28,打撃成績!$AO$11:$AO$44),"=")</f>
        <v>0</v>
      </c>
      <c r="L28" s="74">
        <f>IFERROR(SUMIF(打撃成績!$AJ$11:$AJ$44,F28,打撃成績!$AP$11:$AP$44),"=")</f>
        <v>0</v>
      </c>
      <c r="M28" s="76">
        <f>IFERROR(SUMIF(打撃成績!$AJ$11:$AJ$44,$F28,打撃成績!$AQ$11:$AQ$44),"=")</f>
        <v>0</v>
      </c>
      <c r="N28" s="74">
        <f>IFERROR(SUMIF(打撃成績!$AJ$11:$AJ$44,F28,打撃成績!$AR$11:$AR$44),"=")</f>
        <v>0</v>
      </c>
      <c r="O28" s="74">
        <f>IFERROR(SUMIF(打撃成績!$AJ$11:$AJ$44,F28,打撃成績!$AS$11:$AS$44),"=")</f>
        <v>0</v>
      </c>
      <c r="P28" s="77">
        <f>IFERROR(SUMIF(打撃成績!$AJ$11:$AJ$44,F28,打撃成績!$AT$11:$AT$44),"=")</f>
        <v>0</v>
      </c>
      <c r="Q28" s="74">
        <f>IFERROR(SUMIF(打撃成績!$AJ$11:$AJ$44,F28,打撃成績!$AU$11:$AU$44),"=")</f>
        <v>0</v>
      </c>
      <c r="R28" s="74">
        <f>IFERROR(SUMIF(打撃成績!$AJ$11:$AJ$44,F28,打撃成績!$AV$11:$AV$44),"=")</f>
        <v>0</v>
      </c>
      <c r="S28" s="74">
        <f>IFERROR(SUMIF(打撃成績!$AJ$11:$AJ$44,F28,打撃成績!$AW$11:$AW$44),"=")</f>
        <v>0</v>
      </c>
      <c r="T28" s="74">
        <f>IFERROR(SUMIF(打撃成績!$AJ$11:$AJ$44,F28,打撃成績!$AX$11:$AX$44),"=")</f>
        <v>0</v>
      </c>
      <c r="U28" s="74">
        <f>IFERROR(SUMIF(打撃成績!$AJ$11:$AJ$44,F28,打撃成績!$AY$11:$AY$44),"=")</f>
        <v>0</v>
      </c>
      <c r="V28" s="74">
        <f>IFERROR(SUMIF(打撃成績!$AJ$11:$AJ$44,F28,打撃成績!$AZ$11:$AZ$44),"=")</f>
        <v>0</v>
      </c>
      <c r="W28" s="74">
        <f>IFERROR(SUMIF(打撃成績!$AJ$11:$AJ$44,F28,打撃成績!$BA$11:$BA$44),"=")</f>
        <v>0</v>
      </c>
      <c r="X28" s="74">
        <f>IFERROR(SUMIF(打撃成績!$AJ$11:$AJ$44,$F$9,打撃成績!BB30:BB63),"=")</f>
        <v>0</v>
      </c>
      <c r="Y28" s="78">
        <f>IFERROR(SUMIF(打撃成績!$AJ$11:$AJ$44,F28,打撃成績!$BC$11:$BC$44),"=")</f>
        <v>0</v>
      </c>
      <c r="Z28" s="73">
        <f>IFERROR(SUMIF(打撃成績!$AJ$11:$AJ$44,F28,打撃成績!$BD$11:$BD$44),"=")</f>
        <v>0</v>
      </c>
      <c r="AA28" s="317">
        <f>IFERROR(SUMIF(打撃成績!$AJ$11:$AJ$44,F28,打撃成績!$BE$11:$BE$44),"=")</f>
        <v>0</v>
      </c>
      <c r="AB28" s="79">
        <f t="shared" si="2"/>
        <v>0</v>
      </c>
      <c r="AC28" s="79">
        <f t="shared" si="3"/>
        <v>0</v>
      </c>
      <c r="AD28" s="80">
        <f t="shared" si="4"/>
        <v>0</v>
      </c>
      <c r="AE28" s="80">
        <f t="shared" si="5"/>
        <v>0</v>
      </c>
      <c r="AF28" s="80">
        <f t="shared" si="6"/>
        <v>0</v>
      </c>
      <c r="AG28" s="321">
        <f t="shared" si="1"/>
        <v>0</v>
      </c>
      <c r="AH28" s="329" t="str">
        <f t="shared" si="7"/>
        <v>-</v>
      </c>
      <c r="AI28" s="381">
        <v>5</v>
      </c>
      <c r="AJ28" s="387"/>
    </row>
    <row r="29" spans="4:36" ht="20.100000000000001" customHeight="1" x14ac:dyDescent="0.35">
      <c r="D29" s="389" t="str">
        <f>IF(F29="","",COUNTIF(データー!$G$8:$G$500,F29))</f>
        <v/>
      </c>
      <c r="E29" s="384"/>
      <c r="F29" s="81"/>
      <c r="G29" s="82">
        <f>IFERROR(SUMIF(打撃成績!$AJ$11:$AJ$44,F29,打撃成績!$AK$11:$AK$44),"=")</f>
        <v>0</v>
      </c>
      <c r="H29" s="83">
        <f>IFERROR(SUMIF(打撃成績!$AJ$11:$AJ$44,F29,打撃成績!$AL$11:$AL$44),"=")</f>
        <v>0</v>
      </c>
      <c r="I29" s="83">
        <f>IFERROR(SUMIF(打撃成績!$AJ$11:$AJ$44,F29,打撃成績!$AM$11:$AM$44),"=")</f>
        <v>0</v>
      </c>
      <c r="J29" s="84">
        <f>IFERROR(SUMIF(打撃成績!$AJ$11:$AJ$44,F29,打撃成績!$AN$11:$AN$44),"=")</f>
        <v>0</v>
      </c>
      <c r="K29" s="84">
        <f>IFERROR(SUMIF(打撃成績!$AJ$11:$AJ$44,F29,打撃成績!$AO$11:$AO$44),"=")</f>
        <v>0</v>
      </c>
      <c r="L29" s="83">
        <f>IFERROR(SUMIF(打撃成績!$AJ$11:$AJ$44,F29,打撃成績!$AP$11:$AP$44),"=")</f>
        <v>0</v>
      </c>
      <c r="M29" s="85">
        <f>IFERROR(SUMIF(打撃成績!$AJ$11:$AJ$44,$F29,打撃成績!$AQ$11:$AQ$44),"=")</f>
        <v>0</v>
      </c>
      <c r="N29" s="83">
        <f>IFERROR(SUMIF(打撃成績!$AJ$11:$AJ$44,F29,打撃成績!$AR$11:$AR$44),"=")</f>
        <v>0</v>
      </c>
      <c r="O29" s="83">
        <f>IFERROR(SUMIF(打撃成績!$AJ$11:$AJ$44,F29,打撃成績!$AS$11:$AS$44),"=")</f>
        <v>0</v>
      </c>
      <c r="P29" s="86">
        <f>IFERROR(SUMIF(打撃成績!$AJ$11:$AJ$44,F29,打撃成績!$AT$11:$AT$44),"=")</f>
        <v>0</v>
      </c>
      <c r="Q29" s="83">
        <f>IFERROR(SUMIF(打撃成績!$AJ$11:$AJ$44,F29,打撃成績!$AU$11:$AU$44),"=")</f>
        <v>0</v>
      </c>
      <c r="R29" s="83">
        <f>IFERROR(SUMIF(打撃成績!$AJ$11:$AJ$44,F29,打撃成績!$AV$11:$AV$44),"=")</f>
        <v>0</v>
      </c>
      <c r="S29" s="83">
        <f>IFERROR(SUMIF(打撃成績!$AJ$11:$AJ$44,F29,打撃成績!$AW$11:$AW$44),"=")</f>
        <v>0</v>
      </c>
      <c r="T29" s="83">
        <f>IFERROR(SUMIF(打撃成績!$AJ$11:$AJ$44,F29,打撃成績!$AX$11:$AX$44),"=")</f>
        <v>0</v>
      </c>
      <c r="U29" s="83">
        <f>IFERROR(SUMIF(打撃成績!$AJ$11:$AJ$44,F29,打撃成績!$AY$11:$AY$44),"=")</f>
        <v>0</v>
      </c>
      <c r="V29" s="83">
        <f>IFERROR(SUMIF(打撃成績!$AJ$11:$AJ$44,F29,打撃成績!$AZ$11:$AZ$44),"=")</f>
        <v>0</v>
      </c>
      <c r="W29" s="83">
        <f>IFERROR(SUMIF(打撃成績!$AJ$11:$AJ$44,F29,打撃成績!$BA$11:$BA$44),"=")</f>
        <v>0</v>
      </c>
      <c r="X29" s="83">
        <f>IFERROR(SUMIF(打撃成績!$AJ$11:$AJ$44,$F$9,打撃成績!BB31:BB64),"=")</f>
        <v>0</v>
      </c>
      <c r="Y29" s="87">
        <f>IFERROR(SUMIF(打撃成績!$AJ$11:$AJ$44,F29,打撃成績!$BC$11:$BC$44),"=")</f>
        <v>0</v>
      </c>
      <c r="Z29" s="82">
        <f>IFERROR(SUMIF(打撃成績!$AJ$11:$AJ$44,F29,打撃成績!$BD$11:$BD$44),"=")</f>
        <v>0</v>
      </c>
      <c r="AA29" s="228">
        <f>IFERROR(SUMIF(打撃成績!$AJ$11:$AJ$44,F29,打撃成績!$BE$11:$BE$44),"=")</f>
        <v>0</v>
      </c>
      <c r="AB29" s="88">
        <f t="shared" si="2"/>
        <v>0</v>
      </c>
      <c r="AC29" s="88">
        <f t="shared" si="3"/>
        <v>0</v>
      </c>
      <c r="AD29" s="89">
        <f t="shared" si="4"/>
        <v>0</v>
      </c>
      <c r="AE29" s="89">
        <f t="shared" si="5"/>
        <v>0</v>
      </c>
      <c r="AF29" s="89">
        <f t="shared" si="6"/>
        <v>0</v>
      </c>
      <c r="AG29" s="322">
        <f t="shared" si="1"/>
        <v>0</v>
      </c>
      <c r="AH29" s="330" t="str">
        <f t="shared" si="7"/>
        <v>-</v>
      </c>
      <c r="AI29" s="381">
        <v>4</v>
      </c>
      <c r="AJ29" s="387"/>
    </row>
    <row r="30" spans="4:36" ht="20.100000000000001" customHeight="1" x14ac:dyDescent="0.35">
      <c r="D30" s="389" t="str">
        <f>IF(F30="","",COUNTIF(データー!$G$8:$G$500,F30))</f>
        <v/>
      </c>
      <c r="E30" s="383"/>
      <c r="F30" s="78"/>
      <c r="G30" s="73">
        <f>IFERROR(SUMIF(打撃成績!$AJ$11:$AJ$44,F30,打撃成績!$AK$11:$AK$44),"=")</f>
        <v>0</v>
      </c>
      <c r="H30" s="74">
        <f>IFERROR(SUMIF(打撃成績!$AJ$11:$AJ$44,F30,打撃成績!$AL$11:$AL$44),"=")</f>
        <v>0</v>
      </c>
      <c r="I30" s="74">
        <f>IFERROR(SUMIF(打撃成績!$AJ$11:$AJ$44,F30,打撃成績!$AM$11:$AM$44),"=")</f>
        <v>0</v>
      </c>
      <c r="J30" s="75">
        <f>IFERROR(SUMIF(打撃成績!$AJ$11:$AJ$44,F30,打撃成績!$AN$11:$AN$44),"=")</f>
        <v>0</v>
      </c>
      <c r="K30" s="75">
        <f>IFERROR(SUMIF(打撃成績!$AJ$11:$AJ$44,F30,打撃成績!$AO$11:$AO$44),"=")</f>
        <v>0</v>
      </c>
      <c r="L30" s="74">
        <f>IFERROR(SUMIF(打撃成績!$AJ$11:$AJ$44,F30,打撃成績!$AP$11:$AP$44),"=")</f>
        <v>0</v>
      </c>
      <c r="M30" s="76">
        <f>IFERROR(SUMIF(打撃成績!$AJ$11:$AJ$44,$F30,打撃成績!$AQ$11:$AQ$44),"=")</f>
        <v>0</v>
      </c>
      <c r="N30" s="74">
        <f>IFERROR(SUMIF(打撃成績!$AJ$11:$AJ$44,F30,打撃成績!$AR$11:$AR$44),"=")</f>
        <v>0</v>
      </c>
      <c r="O30" s="74">
        <f>IFERROR(SUMIF(打撃成績!$AJ$11:$AJ$44,F30,打撃成績!$AS$11:$AS$44),"=")</f>
        <v>0</v>
      </c>
      <c r="P30" s="77">
        <f>IFERROR(SUMIF(打撃成績!$AJ$11:$AJ$44,F30,打撃成績!$AT$11:$AT$44),"=")</f>
        <v>0</v>
      </c>
      <c r="Q30" s="74">
        <f>IFERROR(SUMIF(打撃成績!$AJ$11:$AJ$44,F30,打撃成績!$AU$11:$AU$44),"=")</f>
        <v>0</v>
      </c>
      <c r="R30" s="74">
        <f>IFERROR(SUMIF(打撃成績!$AJ$11:$AJ$44,F30,打撃成績!$AV$11:$AV$44),"=")</f>
        <v>0</v>
      </c>
      <c r="S30" s="74">
        <f>IFERROR(SUMIF(打撃成績!$AJ$11:$AJ$44,F30,打撃成績!$AW$11:$AW$44),"=")</f>
        <v>0</v>
      </c>
      <c r="T30" s="74">
        <f>IFERROR(SUMIF(打撃成績!$AJ$11:$AJ$44,F30,打撃成績!$AX$11:$AX$44),"=")</f>
        <v>0</v>
      </c>
      <c r="U30" s="74">
        <f>IFERROR(SUMIF(打撃成績!$AJ$11:$AJ$44,F30,打撃成績!$AY$11:$AY$44),"=")</f>
        <v>0</v>
      </c>
      <c r="V30" s="74">
        <f>IFERROR(SUMIF(打撃成績!$AJ$11:$AJ$44,F30,打撃成績!$AZ$11:$AZ$44),"=")</f>
        <v>0</v>
      </c>
      <c r="W30" s="74">
        <f>IFERROR(SUMIF(打撃成績!$AJ$11:$AJ$44,F30,打撃成績!$BA$11:$BA$44),"=")</f>
        <v>0</v>
      </c>
      <c r="X30" s="74">
        <f>IFERROR(SUMIF(打撃成績!$AJ$11:$AJ$44,$F$9,打撃成績!BB32:BB65),"=")</f>
        <v>0</v>
      </c>
      <c r="Y30" s="78">
        <f>IFERROR(SUMIF(打撃成績!$AJ$11:$AJ$44,F30,打撃成績!$BC$11:$BC$44),"=")</f>
        <v>0</v>
      </c>
      <c r="Z30" s="73">
        <f>IFERROR(SUMIF(打撃成績!$AJ$11:$AJ$44,F30,打撃成績!$BD$11:$BD$44),"=")</f>
        <v>0</v>
      </c>
      <c r="AA30" s="317">
        <f>IFERROR(SUMIF(打撃成績!$AJ$11:$AJ$44,F30,打撃成績!$BE$11:$BE$44),"=")</f>
        <v>0</v>
      </c>
      <c r="AB30" s="79">
        <f t="shared" si="2"/>
        <v>0</v>
      </c>
      <c r="AC30" s="79">
        <f t="shared" si="3"/>
        <v>0</v>
      </c>
      <c r="AD30" s="80">
        <f t="shared" si="4"/>
        <v>0</v>
      </c>
      <c r="AE30" s="80">
        <f t="shared" si="5"/>
        <v>0</v>
      </c>
      <c r="AF30" s="80">
        <f t="shared" si="6"/>
        <v>0</v>
      </c>
      <c r="AG30" s="321">
        <f t="shared" si="1"/>
        <v>0</v>
      </c>
      <c r="AH30" s="329" t="str">
        <f t="shared" si="7"/>
        <v>-</v>
      </c>
      <c r="AI30" s="381">
        <v>3</v>
      </c>
      <c r="AJ30" s="387"/>
    </row>
    <row r="31" spans="4:36" ht="20.100000000000001" customHeight="1" x14ac:dyDescent="0.35">
      <c r="D31" s="389" t="str">
        <f>IF(F31="","",COUNTIF(データー!$G$8:$G$500,F31))</f>
        <v/>
      </c>
      <c r="E31" s="384"/>
      <c r="F31" s="81"/>
      <c r="G31" s="82">
        <f>IFERROR(SUMIF(打撃成績!$AJ$11:$AJ$44,F31,打撃成績!$AK$11:$AK$44),"=")</f>
        <v>0</v>
      </c>
      <c r="H31" s="83">
        <f>IFERROR(SUMIF(打撃成績!$AJ$11:$AJ$44,F31,打撃成績!$AL$11:$AL$44),"=")</f>
        <v>0</v>
      </c>
      <c r="I31" s="83">
        <f>IFERROR(SUMIF(打撃成績!$AJ$11:$AJ$44,F31,打撃成績!$AM$11:$AM$44),"=")</f>
        <v>0</v>
      </c>
      <c r="J31" s="84">
        <f>IFERROR(SUMIF(打撃成績!$AJ$11:$AJ$44,F31,打撃成績!$AN$11:$AN$44),"=")</f>
        <v>0</v>
      </c>
      <c r="K31" s="84">
        <f>IFERROR(SUMIF(打撃成績!$AJ$11:$AJ$44,F31,打撃成績!$AO$11:$AO$44),"=")</f>
        <v>0</v>
      </c>
      <c r="L31" s="83">
        <f>IFERROR(SUMIF(打撃成績!$AJ$11:$AJ$44,F31,打撃成績!$AP$11:$AP$44),"=")</f>
        <v>0</v>
      </c>
      <c r="M31" s="85">
        <f>IFERROR(SUMIF(打撃成績!$AJ$11:$AJ$44,$F31,打撃成績!$AQ$11:$AQ$44),"=")</f>
        <v>0</v>
      </c>
      <c r="N31" s="83">
        <f>IFERROR(SUMIF(打撃成績!$AJ$11:$AJ$44,F31,打撃成績!$AR$11:$AR$44),"=")</f>
        <v>0</v>
      </c>
      <c r="O31" s="83">
        <f>IFERROR(SUMIF(打撃成績!$AJ$11:$AJ$44,F31,打撃成績!$AS$11:$AS$44),"=")</f>
        <v>0</v>
      </c>
      <c r="P31" s="86">
        <f>IFERROR(SUMIF(打撃成績!$AJ$11:$AJ$44,F31,打撃成績!$AT$11:$AT$44),"=")</f>
        <v>0</v>
      </c>
      <c r="Q31" s="83">
        <f>IFERROR(SUMIF(打撃成績!$AJ$11:$AJ$44,F31,打撃成績!$AU$11:$AU$44),"=")</f>
        <v>0</v>
      </c>
      <c r="R31" s="83">
        <f>IFERROR(SUMIF(打撃成績!$AJ$11:$AJ$44,F31,打撃成績!$AV$11:$AV$44),"=")</f>
        <v>0</v>
      </c>
      <c r="S31" s="83">
        <f>IFERROR(SUMIF(打撃成績!$AJ$11:$AJ$44,F31,打撃成績!$AW$11:$AW$44),"=")</f>
        <v>0</v>
      </c>
      <c r="T31" s="83">
        <f>IFERROR(SUMIF(打撃成績!$AJ$11:$AJ$44,F31,打撃成績!$AX$11:$AX$44),"=")</f>
        <v>0</v>
      </c>
      <c r="U31" s="83">
        <f>IFERROR(SUMIF(打撃成績!$AJ$11:$AJ$44,F31,打撃成績!$AY$11:$AY$44),"=")</f>
        <v>0</v>
      </c>
      <c r="V31" s="83">
        <f>IFERROR(SUMIF(打撃成績!$AJ$11:$AJ$44,F31,打撃成績!$AZ$11:$AZ$44),"=")</f>
        <v>0</v>
      </c>
      <c r="W31" s="83">
        <f>IFERROR(SUMIF(打撃成績!$AJ$11:$AJ$44,F31,打撃成績!$BA$11:$BA$44),"=")</f>
        <v>0</v>
      </c>
      <c r="X31" s="83">
        <f>IFERROR(SUMIF(打撃成績!$AJ$11:$AJ$44,$F$9,打撃成績!BB33:BB66),"=")</f>
        <v>0</v>
      </c>
      <c r="Y31" s="87">
        <f>IFERROR(SUMIF(打撃成績!$AJ$11:$AJ$44,F31,打撃成績!$BC$11:$BC$44),"=")</f>
        <v>0</v>
      </c>
      <c r="Z31" s="82">
        <f>IFERROR(SUMIF(打撃成績!$AJ$11:$AJ$44,F31,打撃成績!$BD$11:$BD$44),"=")</f>
        <v>0</v>
      </c>
      <c r="AA31" s="228">
        <f>IFERROR(SUMIF(打撃成績!$AJ$11:$AJ$44,F31,打撃成績!$BE$11:$BE$44),"=")</f>
        <v>0</v>
      </c>
      <c r="AB31" s="88">
        <f t="shared" si="2"/>
        <v>0</v>
      </c>
      <c r="AC31" s="88">
        <f t="shared" si="3"/>
        <v>0</v>
      </c>
      <c r="AD31" s="89">
        <f t="shared" si="4"/>
        <v>0</v>
      </c>
      <c r="AE31" s="89">
        <f t="shared" si="5"/>
        <v>0</v>
      </c>
      <c r="AF31" s="89">
        <f t="shared" si="6"/>
        <v>0</v>
      </c>
      <c r="AG31" s="322">
        <f t="shared" si="1"/>
        <v>0</v>
      </c>
      <c r="AH31" s="330" t="str">
        <f t="shared" si="7"/>
        <v>-</v>
      </c>
      <c r="AI31" s="381">
        <v>2</v>
      </c>
      <c r="AJ31" s="387"/>
    </row>
    <row r="32" spans="4:36" ht="20.100000000000001" customHeight="1" x14ac:dyDescent="0.35">
      <c r="D32" s="389" t="str">
        <f>IF(F32="","",COUNTIF(データー!$G$8:$G$500,F32))</f>
        <v/>
      </c>
      <c r="E32" s="383"/>
      <c r="F32" s="72"/>
      <c r="G32" s="73">
        <f>IFERROR(SUMIF(打撃成績!$AJ$11:$AJ$44,F32,打撃成績!$AK$11:$AK$44),"=")</f>
        <v>0</v>
      </c>
      <c r="H32" s="74">
        <f>IFERROR(SUMIF(打撃成績!$AJ$11:$AJ$44,F32,打撃成績!$AL$11:$AL$44),"=")</f>
        <v>0</v>
      </c>
      <c r="I32" s="74">
        <f>IFERROR(SUMIF(打撃成績!$AJ$11:$AJ$44,F32,打撃成績!$AM$11:$AM$44),"=")</f>
        <v>0</v>
      </c>
      <c r="J32" s="75">
        <f>IFERROR(SUMIF(打撃成績!$AJ$11:$AJ$44,F32,打撃成績!$AN$11:$AN$44),"=")</f>
        <v>0</v>
      </c>
      <c r="K32" s="75">
        <f>IFERROR(SUMIF(打撃成績!$AJ$11:$AJ$44,F32,打撃成績!$AO$11:$AO$44),"=")</f>
        <v>0</v>
      </c>
      <c r="L32" s="74">
        <f>IFERROR(SUMIF(打撃成績!$AJ$11:$AJ$44,F32,打撃成績!$AP$11:$AP$44),"=")</f>
        <v>0</v>
      </c>
      <c r="M32" s="76">
        <f>IFERROR(SUMIF(打撃成績!$AJ$11:$AJ$44,$F32,打撃成績!$AQ$11:$AQ$44),"=")</f>
        <v>0</v>
      </c>
      <c r="N32" s="74">
        <f>IFERROR(SUMIF(打撃成績!$AJ$11:$AJ$44,F32,打撃成績!$AR$11:$AR$44),"=")</f>
        <v>0</v>
      </c>
      <c r="O32" s="74">
        <f>IFERROR(SUMIF(打撃成績!$AJ$11:$AJ$44,F32,打撃成績!$AS$11:$AS$44),"=")</f>
        <v>0</v>
      </c>
      <c r="P32" s="77">
        <f>IFERROR(SUMIF(打撃成績!$AJ$11:$AJ$44,F32,打撃成績!$AT$11:$AT$44),"=")</f>
        <v>0</v>
      </c>
      <c r="Q32" s="74">
        <f>IFERROR(SUMIF(打撃成績!$AJ$11:$AJ$44,F32,打撃成績!$AU$11:$AU$44),"=")</f>
        <v>0</v>
      </c>
      <c r="R32" s="74">
        <f>IFERROR(SUMIF(打撃成績!$AJ$11:$AJ$44,F32,打撃成績!$AV$11:$AV$44),"=")</f>
        <v>0</v>
      </c>
      <c r="S32" s="74">
        <f>IFERROR(SUMIF(打撃成績!$AJ$11:$AJ$44,F32,打撃成績!$AW$11:$AW$44),"=")</f>
        <v>0</v>
      </c>
      <c r="T32" s="74">
        <f>IFERROR(SUMIF(打撃成績!$AJ$11:$AJ$44,F32,打撃成績!$AX$11:$AX$44),"=")</f>
        <v>0</v>
      </c>
      <c r="U32" s="74">
        <f>IFERROR(SUMIF(打撃成績!$AJ$11:$AJ$44,F32,打撃成績!$AY$11:$AY$44),"=")</f>
        <v>0</v>
      </c>
      <c r="V32" s="74">
        <f>IFERROR(SUMIF(打撃成績!$AJ$11:$AJ$44,F32,打撃成績!$AZ$11:$AZ$44),"=")</f>
        <v>0</v>
      </c>
      <c r="W32" s="74">
        <f>IFERROR(SUMIF(打撃成績!$AJ$11:$AJ$44,F32,打撃成績!$BA$11:$BA$44),"=")</f>
        <v>0</v>
      </c>
      <c r="X32" s="74">
        <f>IFERROR(SUMIF(打撃成績!$AJ$11:$AJ$44,$F$9,打撃成績!BB34:BB67),"=")</f>
        <v>0</v>
      </c>
      <c r="Y32" s="78">
        <f>IFERROR(SUMIF(打撃成績!$AJ$11:$AJ$44,F32,打撃成績!$BC$11:$BC$44),"=")</f>
        <v>0</v>
      </c>
      <c r="Z32" s="73">
        <f>IFERROR(SUMIF(打撃成績!$AJ$11:$AJ$44,F32,打撃成績!$BD$11:$BD$44),"=")</f>
        <v>0</v>
      </c>
      <c r="AA32" s="317">
        <f>IFERROR(SUMIF(打撃成績!$AJ$11:$AJ$44,F32,打撃成績!$BE$11:$BE$44),"=")</f>
        <v>0</v>
      </c>
      <c r="AB32" s="79">
        <f t="shared" si="2"/>
        <v>0</v>
      </c>
      <c r="AC32" s="79">
        <f t="shared" si="3"/>
        <v>0</v>
      </c>
      <c r="AD32" s="80">
        <f t="shared" si="4"/>
        <v>0</v>
      </c>
      <c r="AE32" s="80">
        <f t="shared" si="5"/>
        <v>0</v>
      </c>
      <c r="AF32" s="80">
        <f t="shared" si="6"/>
        <v>0</v>
      </c>
      <c r="AG32" s="321">
        <f t="shared" si="1"/>
        <v>0</v>
      </c>
      <c r="AH32" s="329" t="str">
        <f t="shared" si="7"/>
        <v>-</v>
      </c>
      <c r="AI32" s="381">
        <v>1</v>
      </c>
      <c r="AJ32" s="387"/>
    </row>
    <row r="33" spans="4:36" ht="20.100000000000001" customHeight="1" x14ac:dyDescent="0.35">
      <c r="D33" s="389" t="str">
        <f>IF(F33="","",COUNTIF(データー!$G$8:$G$500,F33))</f>
        <v/>
      </c>
      <c r="E33" s="384"/>
      <c r="F33" s="87"/>
      <c r="G33" s="82">
        <f>IFERROR(SUMIF(打撃成績!$AJ$11:$AJ$44,F33,打撃成績!$AK$11:$AK$44),"=")</f>
        <v>0</v>
      </c>
      <c r="H33" s="83">
        <f>IFERROR(SUMIF(打撃成績!$AJ$11:$AJ$44,F33,打撃成績!$AL$11:$AL$44),"=")</f>
        <v>0</v>
      </c>
      <c r="I33" s="83">
        <f>IFERROR(SUMIF(打撃成績!$AJ$11:$AJ$44,F33,打撃成績!$AM$11:$AM$44),"=")</f>
        <v>0</v>
      </c>
      <c r="J33" s="84">
        <f>IFERROR(SUMIF(打撃成績!$AJ$11:$AJ$44,F33,打撃成績!$AN$11:$AN$44),"=")</f>
        <v>0</v>
      </c>
      <c r="K33" s="84">
        <f>IFERROR(SUMIF(打撃成績!$AJ$11:$AJ$44,F33,打撃成績!$AO$11:$AO$44),"=")</f>
        <v>0</v>
      </c>
      <c r="L33" s="83">
        <f>IFERROR(SUMIF(打撃成績!$AJ$11:$AJ$44,F33,打撃成績!$AP$11:$AP$44),"=")</f>
        <v>0</v>
      </c>
      <c r="M33" s="85">
        <f>IFERROR(SUMIF(打撃成績!$AJ$11:$AJ$44,$F33,打撃成績!$AQ$11:$AQ$44),"=")</f>
        <v>0</v>
      </c>
      <c r="N33" s="83">
        <f>IFERROR(SUMIF(打撃成績!$AJ$11:$AJ$44,F33,打撃成績!$AR$11:$AR$44),"=")</f>
        <v>0</v>
      </c>
      <c r="O33" s="83">
        <f>IFERROR(SUMIF(打撃成績!$AJ$11:$AJ$44,F33,打撃成績!$AS$11:$AS$44),"=")</f>
        <v>0</v>
      </c>
      <c r="P33" s="86">
        <f>IFERROR(SUMIF(打撃成績!$AJ$11:$AJ$44,F33,打撃成績!$AT$11:$AT$44),"=")</f>
        <v>0</v>
      </c>
      <c r="Q33" s="83">
        <f>IFERROR(SUMIF(打撃成績!$AJ$11:$AJ$44,F33,打撃成績!$AU$11:$AU$44),"=")</f>
        <v>0</v>
      </c>
      <c r="R33" s="83">
        <f>IFERROR(SUMIF(打撃成績!$AJ$11:$AJ$44,F33,打撃成績!$AV$11:$AV$44),"=")</f>
        <v>0</v>
      </c>
      <c r="S33" s="83">
        <f>IFERROR(SUMIF(打撃成績!$AJ$11:$AJ$44,F33,打撃成績!$AW$11:$AW$44),"=")</f>
        <v>0</v>
      </c>
      <c r="T33" s="83">
        <f>IFERROR(SUMIF(打撃成績!$AJ$11:$AJ$44,F33,打撃成績!$AX$11:$AX$44),"=")</f>
        <v>0</v>
      </c>
      <c r="U33" s="83">
        <f>IFERROR(SUMIF(打撃成績!$AJ$11:$AJ$44,F33,打撃成績!$AY$11:$AY$44),"=")</f>
        <v>0</v>
      </c>
      <c r="V33" s="83">
        <f>IFERROR(SUMIF(打撃成績!$AJ$11:$AJ$44,F33,打撃成績!$AZ$11:$AZ$44),"=")</f>
        <v>0</v>
      </c>
      <c r="W33" s="83">
        <f>IFERROR(SUMIF(打撃成績!$AJ$11:$AJ$44,F33,打撃成績!$BA$11:$BA$44),"=")</f>
        <v>0</v>
      </c>
      <c r="X33" s="83">
        <f>IFERROR(SUMIF(打撃成績!$AJ$11:$AJ$44,$F$9,打撃成績!BB35:BB68),"=")</f>
        <v>0</v>
      </c>
      <c r="Y33" s="87">
        <f>IFERROR(SUMIF(打撃成績!$AJ$11:$AJ$44,F33,打撃成績!$BC$11:$BC$44),"=")</f>
        <v>0</v>
      </c>
      <c r="Z33" s="82">
        <f>IFERROR(SUMIF(打撃成績!$AJ$11:$AJ$44,F33,打撃成績!$BD$11:$BD$44),"=")</f>
        <v>0</v>
      </c>
      <c r="AA33" s="228">
        <f>IFERROR(SUMIF(打撃成績!$AJ$11:$AJ$44,F33,打撃成績!$BE$11:$BE$44),"=")</f>
        <v>0</v>
      </c>
      <c r="AB33" s="88">
        <f t="shared" si="2"/>
        <v>0</v>
      </c>
      <c r="AC33" s="88">
        <f t="shared" si="3"/>
        <v>0</v>
      </c>
      <c r="AD33" s="89">
        <f t="shared" si="4"/>
        <v>0</v>
      </c>
      <c r="AE33" s="89">
        <f t="shared" si="5"/>
        <v>0</v>
      </c>
      <c r="AF33" s="89">
        <f t="shared" si="6"/>
        <v>0</v>
      </c>
      <c r="AG33" s="322">
        <f t="shared" si="1"/>
        <v>0</v>
      </c>
      <c r="AH33" s="330" t="str">
        <f t="shared" si="7"/>
        <v>-</v>
      </c>
      <c r="AI33" s="381">
        <v>0</v>
      </c>
      <c r="AJ33" s="387"/>
    </row>
    <row r="34" spans="4:36" ht="20.100000000000001" customHeight="1" x14ac:dyDescent="0.35">
      <c r="D34" s="389" t="str">
        <f>IF(F34="","",COUNTIF(データー!$G$8:$G$500,F34))</f>
        <v/>
      </c>
      <c r="E34" s="384"/>
      <c r="F34" s="87"/>
      <c r="G34" s="82"/>
      <c r="H34" s="83"/>
      <c r="I34" s="83"/>
      <c r="J34" s="84"/>
      <c r="K34" s="84"/>
      <c r="L34" s="83"/>
      <c r="M34" s="85"/>
      <c r="N34" s="83"/>
      <c r="O34" s="83"/>
      <c r="P34" s="86"/>
      <c r="Q34" s="83"/>
      <c r="R34" s="83"/>
      <c r="S34" s="83"/>
      <c r="T34" s="83"/>
      <c r="U34" s="83"/>
      <c r="V34" s="83"/>
      <c r="W34" s="83"/>
      <c r="X34" s="83"/>
      <c r="Y34" s="87"/>
      <c r="Z34" s="82"/>
      <c r="AA34" s="228"/>
      <c r="AB34" s="88"/>
      <c r="AC34" s="88"/>
      <c r="AD34" s="89"/>
      <c r="AE34" s="89"/>
      <c r="AF34" s="89"/>
      <c r="AG34" s="322"/>
      <c r="AH34" s="326"/>
      <c r="AI34" s="381"/>
      <c r="AJ34" s="387"/>
    </row>
    <row r="35" spans="4:36" ht="20.100000000000001" customHeight="1" x14ac:dyDescent="0.35">
      <c r="D35" s="389" t="str">
        <f>IF(F35="","",COUNTIF(データー!$G$8:$G$500,F35))</f>
        <v/>
      </c>
      <c r="E35" s="384"/>
      <c r="F35" s="87"/>
      <c r="G35" s="82"/>
      <c r="H35" s="83"/>
      <c r="I35" s="83"/>
      <c r="J35" s="84"/>
      <c r="K35" s="84"/>
      <c r="L35" s="83"/>
      <c r="M35" s="85"/>
      <c r="N35" s="83"/>
      <c r="O35" s="83"/>
      <c r="P35" s="86"/>
      <c r="Q35" s="83"/>
      <c r="R35" s="83"/>
      <c r="S35" s="83"/>
      <c r="T35" s="83"/>
      <c r="U35" s="83"/>
      <c r="V35" s="83"/>
      <c r="W35" s="83"/>
      <c r="X35" s="83"/>
      <c r="Y35" s="87"/>
      <c r="Z35" s="82"/>
      <c r="AA35" s="228"/>
      <c r="AB35" s="88"/>
      <c r="AC35" s="88"/>
      <c r="AD35" s="89"/>
      <c r="AE35" s="89"/>
      <c r="AF35" s="89"/>
      <c r="AG35" s="322"/>
      <c r="AH35" s="326"/>
      <c r="AI35" s="381"/>
      <c r="AJ35" s="387"/>
    </row>
    <row r="36" spans="4:36" ht="20.100000000000001" customHeight="1" x14ac:dyDescent="0.35">
      <c r="D36" s="389" t="str">
        <f>IF(F36="","",COUNTIF(データー!$G$8:$G$500,F36))</f>
        <v/>
      </c>
      <c r="E36" s="384"/>
      <c r="F36" s="87"/>
      <c r="G36" s="82"/>
      <c r="H36" s="83"/>
      <c r="I36" s="83"/>
      <c r="J36" s="84"/>
      <c r="K36" s="84"/>
      <c r="L36" s="83"/>
      <c r="M36" s="85"/>
      <c r="N36" s="83"/>
      <c r="O36" s="83"/>
      <c r="P36" s="86"/>
      <c r="Q36" s="83"/>
      <c r="R36" s="83"/>
      <c r="S36" s="83"/>
      <c r="T36" s="83"/>
      <c r="U36" s="83"/>
      <c r="V36" s="83"/>
      <c r="W36" s="83"/>
      <c r="X36" s="83"/>
      <c r="Y36" s="87"/>
      <c r="Z36" s="82"/>
      <c r="AA36" s="228"/>
      <c r="AB36" s="88"/>
      <c r="AC36" s="88"/>
      <c r="AD36" s="89"/>
      <c r="AE36" s="89"/>
      <c r="AF36" s="89"/>
      <c r="AG36" s="322"/>
      <c r="AH36" s="326"/>
      <c r="AI36" s="381"/>
      <c r="AJ36" s="387"/>
    </row>
    <row r="37" spans="4:36" ht="20.100000000000001" customHeight="1" x14ac:dyDescent="0.35">
      <c r="D37" s="389" t="str">
        <f>IF(F37="","",COUNTIF(データー!$G$8:$G$500,F37))</f>
        <v/>
      </c>
      <c r="E37" s="384"/>
      <c r="F37" s="87"/>
      <c r="G37" s="82"/>
      <c r="H37" s="83"/>
      <c r="I37" s="83"/>
      <c r="J37" s="84"/>
      <c r="K37" s="84"/>
      <c r="L37" s="83"/>
      <c r="M37" s="85"/>
      <c r="N37" s="83"/>
      <c r="O37" s="83"/>
      <c r="P37" s="86"/>
      <c r="Q37" s="83"/>
      <c r="R37" s="83"/>
      <c r="S37" s="83"/>
      <c r="T37" s="83"/>
      <c r="U37" s="83"/>
      <c r="V37" s="83"/>
      <c r="W37" s="83"/>
      <c r="X37" s="83"/>
      <c r="Y37" s="87"/>
      <c r="Z37" s="82"/>
      <c r="AA37" s="228"/>
      <c r="AB37" s="88"/>
      <c r="AC37" s="88"/>
      <c r="AD37" s="89"/>
      <c r="AE37" s="89"/>
      <c r="AF37" s="89"/>
      <c r="AG37" s="322"/>
      <c r="AH37" s="326"/>
      <c r="AI37" s="381"/>
      <c r="AJ37" s="387"/>
    </row>
    <row r="38" spans="4:36" ht="20.100000000000001" customHeight="1" x14ac:dyDescent="0.35">
      <c r="D38" s="389" t="str">
        <f>IF(F38="","",COUNTIF(データー!$G$8:$G$500,F38))</f>
        <v/>
      </c>
      <c r="E38" s="384"/>
      <c r="F38" s="87"/>
      <c r="G38" s="82"/>
      <c r="H38" s="83"/>
      <c r="I38" s="83"/>
      <c r="J38" s="84"/>
      <c r="K38" s="84"/>
      <c r="L38" s="83"/>
      <c r="M38" s="85"/>
      <c r="N38" s="83"/>
      <c r="O38" s="83"/>
      <c r="P38" s="86"/>
      <c r="Q38" s="83"/>
      <c r="R38" s="83"/>
      <c r="S38" s="83"/>
      <c r="T38" s="83"/>
      <c r="U38" s="83"/>
      <c r="V38" s="83"/>
      <c r="W38" s="83"/>
      <c r="X38" s="83"/>
      <c r="Y38" s="87"/>
      <c r="Z38" s="82"/>
      <c r="AA38" s="228"/>
      <c r="AB38" s="88"/>
      <c r="AC38" s="88"/>
      <c r="AD38" s="89"/>
      <c r="AE38" s="89"/>
      <c r="AF38" s="89"/>
      <c r="AG38" s="322"/>
      <c r="AH38" s="326"/>
      <c r="AI38" s="381"/>
      <c r="AJ38" s="387"/>
    </row>
    <row r="39" spans="4:36" ht="20.100000000000001" customHeight="1" x14ac:dyDescent="0.35">
      <c r="D39" s="389" t="str">
        <f>IF(F39="","",COUNTIF(データー!$G$8:$G$500,F39))</f>
        <v/>
      </c>
      <c r="E39" s="384"/>
      <c r="F39" s="87"/>
      <c r="G39" s="82"/>
      <c r="H39" s="83"/>
      <c r="I39" s="83"/>
      <c r="J39" s="84"/>
      <c r="K39" s="84"/>
      <c r="L39" s="83"/>
      <c r="M39" s="85"/>
      <c r="N39" s="83"/>
      <c r="O39" s="83"/>
      <c r="P39" s="86"/>
      <c r="Q39" s="83"/>
      <c r="R39" s="83"/>
      <c r="S39" s="83"/>
      <c r="T39" s="83"/>
      <c r="U39" s="83"/>
      <c r="V39" s="83"/>
      <c r="W39" s="83"/>
      <c r="X39" s="83"/>
      <c r="Y39" s="87"/>
      <c r="Z39" s="82"/>
      <c r="AA39" s="228"/>
      <c r="AB39" s="88"/>
      <c r="AC39" s="88"/>
      <c r="AD39" s="89"/>
      <c r="AE39" s="89"/>
      <c r="AF39" s="89"/>
      <c r="AG39" s="322"/>
      <c r="AH39" s="326"/>
      <c r="AI39" s="381"/>
      <c r="AJ39" s="387"/>
    </row>
    <row r="40" spans="4:36" ht="20.100000000000001" customHeight="1" x14ac:dyDescent="0.35">
      <c r="D40" s="389" t="str">
        <f>IF(F40="","",COUNTIF(データー!$G$8:$G$500,F40))</f>
        <v/>
      </c>
      <c r="E40" s="384"/>
      <c r="F40" s="87"/>
      <c r="G40" s="82"/>
      <c r="H40" s="83"/>
      <c r="I40" s="83"/>
      <c r="J40" s="84"/>
      <c r="K40" s="84"/>
      <c r="L40" s="83"/>
      <c r="M40" s="85"/>
      <c r="N40" s="83"/>
      <c r="O40" s="83"/>
      <c r="P40" s="86"/>
      <c r="Q40" s="83"/>
      <c r="R40" s="83"/>
      <c r="S40" s="83"/>
      <c r="T40" s="83"/>
      <c r="U40" s="83"/>
      <c r="V40" s="83"/>
      <c r="W40" s="83"/>
      <c r="X40" s="83"/>
      <c r="Y40" s="87"/>
      <c r="Z40" s="82"/>
      <c r="AA40" s="228"/>
      <c r="AB40" s="88"/>
      <c r="AC40" s="88"/>
      <c r="AD40" s="89"/>
      <c r="AE40" s="89"/>
      <c r="AF40" s="89"/>
      <c r="AG40" s="322"/>
      <c r="AH40" s="326"/>
      <c r="AI40" s="381"/>
      <c r="AJ40" s="387"/>
    </row>
    <row r="41" spans="4:36" ht="20.100000000000001" customHeight="1" x14ac:dyDescent="0.35">
      <c r="D41" s="389" t="str">
        <f>IF(F41="","",COUNTIF(データー!$G$8:$G$500,F41))</f>
        <v/>
      </c>
      <c r="E41" s="384"/>
      <c r="F41" s="87"/>
      <c r="G41" s="82"/>
      <c r="H41" s="83"/>
      <c r="I41" s="83"/>
      <c r="J41" s="84"/>
      <c r="K41" s="84"/>
      <c r="L41" s="83"/>
      <c r="M41" s="85"/>
      <c r="N41" s="83"/>
      <c r="O41" s="83"/>
      <c r="P41" s="86"/>
      <c r="Q41" s="83"/>
      <c r="R41" s="83"/>
      <c r="S41" s="83"/>
      <c r="T41" s="83"/>
      <c r="U41" s="83"/>
      <c r="V41" s="83"/>
      <c r="W41" s="83"/>
      <c r="X41" s="83"/>
      <c r="Y41" s="87"/>
      <c r="Z41" s="82"/>
      <c r="AA41" s="228"/>
      <c r="AB41" s="88"/>
      <c r="AC41" s="88"/>
      <c r="AD41" s="89"/>
      <c r="AE41" s="89"/>
      <c r="AF41" s="89"/>
      <c r="AG41" s="322"/>
      <c r="AH41" s="326"/>
      <c r="AI41" s="381"/>
      <c r="AJ41" s="387"/>
    </row>
    <row r="42" spans="4:36" ht="20.100000000000001" customHeight="1" thickBot="1" x14ac:dyDescent="0.4">
      <c r="D42" s="386" t="str">
        <f>IF(F42="","",COUNTIF(データー!$G$8:$G$500,F42))</f>
        <v/>
      </c>
      <c r="E42" s="385"/>
      <c r="F42" s="90"/>
      <c r="G42" s="91"/>
      <c r="H42" s="92"/>
      <c r="I42" s="92"/>
      <c r="J42" s="93"/>
      <c r="K42" s="93"/>
      <c r="L42" s="92"/>
      <c r="M42" s="94"/>
      <c r="N42" s="92"/>
      <c r="O42" s="92"/>
      <c r="P42" s="95"/>
      <c r="Q42" s="92"/>
      <c r="R42" s="92"/>
      <c r="S42" s="92"/>
      <c r="T42" s="92"/>
      <c r="U42" s="92"/>
      <c r="V42" s="92"/>
      <c r="W42" s="92"/>
      <c r="X42" s="92"/>
      <c r="Y42" s="90"/>
      <c r="Z42" s="91"/>
      <c r="AA42" s="318"/>
      <c r="AB42" s="96"/>
      <c r="AC42" s="96"/>
      <c r="AD42" s="97"/>
      <c r="AE42" s="97"/>
      <c r="AF42" s="97"/>
      <c r="AG42" s="323"/>
      <c r="AH42" s="327"/>
      <c r="AI42" s="381"/>
      <c r="AJ42" s="387"/>
    </row>
    <row r="43" spans="4:36" ht="20.100000000000001" customHeight="1" thickBot="1" x14ac:dyDescent="0.4">
      <c r="E43" s="98"/>
      <c r="F43" s="99" t="s">
        <v>39</v>
      </c>
      <c r="G43" s="100">
        <f t="shared" ref="G43:AG43" si="8">AVERAGE(G9:G33)</f>
        <v>0</v>
      </c>
      <c r="H43" s="101">
        <f t="shared" si="8"/>
        <v>0</v>
      </c>
      <c r="I43" s="101">
        <f t="shared" si="8"/>
        <v>0</v>
      </c>
      <c r="J43" s="102">
        <f t="shared" si="8"/>
        <v>0</v>
      </c>
      <c r="K43" s="102">
        <f t="shared" si="8"/>
        <v>0</v>
      </c>
      <c r="L43" s="101">
        <f t="shared" si="8"/>
        <v>0</v>
      </c>
      <c r="M43" s="103">
        <f t="shared" si="8"/>
        <v>0</v>
      </c>
      <c r="N43" s="101">
        <f t="shared" si="8"/>
        <v>0</v>
      </c>
      <c r="O43" s="101">
        <f t="shared" si="8"/>
        <v>0</v>
      </c>
      <c r="P43" s="104">
        <f t="shared" si="8"/>
        <v>0</v>
      </c>
      <c r="Q43" s="101">
        <f t="shared" si="8"/>
        <v>0</v>
      </c>
      <c r="R43" s="101">
        <f t="shared" si="8"/>
        <v>0</v>
      </c>
      <c r="S43" s="101">
        <f t="shared" si="8"/>
        <v>0</v>
      </c>
      <c r="T43" s="101">
        <f t="shared" si="8"/>
        <v>0</v>
      </c>
      <c r="U43" s="101">
        <f t="shared" si="8"/>
        <v>0</v>
      </c>
      <c r="V43" s="101">
        <f t="shared" si="8"/>
        <v>0</v>
      </c>
      <c r="W43" s="101">
        <f t="shared" si="8"/>
        <v>0</v>
      </c>
      <c r="X43" s="101">
        <f t="shared" si="8"/>
        <v>0</v>
      </c>
      <c r="Y43" s="105">
        <f t="shared" si="8"/>
        <v>0</v>
      </c>
      <c r="Z43" s="100">
        <f t="shared" si="8"/>
        <v>0</v>
      </c>
      <c r="AA43" s="319">
        <f t="shared" si="8"/>
        <v>0</v>
      </c>
      <c r="AB43" s="106">
        <f t="shared" si="8"/>
        <v>0</v>
      </c>
      <c r="AC43" s="106">
        <f t="shared" si="8"/>
        <v>0</v>
      </c>
      <c r="AD43" s="107">
        <f t="shared" si="8"/>
        <v>0</v>
      </c>
      <c r="AE43" s="107">
        <f t="shared" si="8"/>
        <v>0</v>
      </c>
      <c r="AF43" s="107">
        <f t="shared" si="8"/>
        <v>0</v>
      </c>
      <c r="AG43" s="324">
        <f t="shared" si="8"/>
        <v>0</v>
      </c>
      <c r="AH43" s="332">
        <v>0.11546363956272748</v>
      </c>
      <c r="AI43" s="331"/>
    </row>
    <row r="44" spans="4:36" ht="20.100000000000001" customHeight="1" thickTop="1" x14ac:dyDescent="0.35">
      <c r="F44" s="11" t="s">
        <v>52</v>
      </c>
    </row>
    <row r="50" spans="2:34" ht="20.100000000000001" customHeight="1" x14ac:dyDescent="0.35">
      <c r="B50" s="44"/>
    </row>
    <row r="51" spans="2:34" ht="20.100000000000001" customHeight="1" thickBot="1" x14ac:dyDescent="0.4">
      <c r="AB51" s="14">
        <f>MAX(AB54:AB65)</f>
        <v>0</v>
      </c>
      <c r="AC51" s="14">
        <f t="shared" ref="AC51:AF51" si="9">MAX(AC54:AC65)</f>
        <v>0</v>
      </c>
      <c r="AD51" s="14">
        <f t="shared" si="9"/>
        <v>0</v>
      </c>
      <c r="AE51" s="14">
        <f t="shared" si="9"/>
        <v>0</v>
      </c>
      <c r="AF51" s="14">
        <f t="shared" si="9"/>
        <v>0</v>
      </c>
      <c r="AG51" s="14">
        <f>MIN(AG54:AG65)</f>
        <v>0</v>
      </c>
    </row>
    <row r="52" spans="2:34" ht="20.100000000000001" customHeight="1" thickTop="1" thickBot="1" x14ac:dyDescent="0.4">
      <c r="F52" s="12"/>
      <c r="G52" s="13">
        <f>MAX(G54:G65)</f>
        <v>0</v>
      </c>
      <c r="H52" s="13">
        <f t="shared" ref="H52:Y52" si="10">MAX(H54:H65)</f>
        <v>0</v>
      </c>
      <c r="I52" s="13">
        <f t="shared" si="10"/>
        <v>0</v>
      </c>
      <c r="J52" s="13">
        <f t="shared" si="10"/>
        <v>0</v>
      </c>
      <c r="K52" s="13">
        <f t="shared" si="10"/>
        <v>0</v>
      </c>
      <c r="L52" s="13">
        <f t="shared" si="10"/>
        <v>0</v>
      </c>
      <c r="M52" s="13">
        <f t="shared" si="10"/>
        <v>0</v>
      </c>
      <c r="N52" s="13">
        <f t="shared" si="10"/>
        <v>0</v>
      </c>
      <c r="O52" s="13">
        <f t="shared" si="10"/>
        <v>0</v>
      </c>
      <c r="P52" s="13">
        <f t="shared" si="10"/>
        <v>0</v>
      </c>
      <c r="Q52" s="13">
        <f t="shared" si="10"/>
        <v>0</v>
      </c>
      <c r="R52" s="13">
        <f t="shared" si="10"/>
        <v>0</v>
      </c>
      <c r="S52" s="13">
        <f t="shared" si="10"/>
        <v>0</v>
      </c>
      <c r="T52" s="13">
        <f t="shared" si="10"/>
        <v>0</v>
      </c>
      <c r="U52" s="13">
        <f t="shared" si="10"/>
        <v>0</v>
      </c>
      <c r="V52" s="13">
        <f t="shared" si="10"/>
        <v>0</v>
      </c>
      <c r="W52" s="13">
        <f t="shared" si="10"/>
        <v>0</v>
      </c>
      <c r="X52" s="13">
        <f t="shared" si="10"/>
        <v>0</v>
      </c>
      <c r="Y52" s="13">
        <f t="shared" si="10"/>
        <v>0</v>
      </c>
      <c r="Z52" s="13"/>
      <c r="AA52" s="13"/>
      <c r="AB52" s="559" t="s">
        <v>41</v>
      </c>
      <c r="AC52" s="560"/>
      <c r="AD52" s="560"/>
      <c r="AE52" s="560"/>
      <c r="AF52" s="560"/>
      <c r="AG52" s="560"/>
      <c r="AH52" s="561"/>
    </row>
    <row r="53" spans="2:34" ht="20.100000000000001" customHeight="1" thickTop="1" thickBot="1" x14ac:dyDescent="0.4">
      <c r="C53" s="36"/>
      <c r="D53" s="108" t="s">
        <v>38</v>
      </c>
      <c r="E53" s="109" t="s">
        <v>0</v>
      </c>
      <c r="F53" s="46" t="s">
        <v>26</v>
      </c>
      <c r="G53" s="47" t="s">
        <v>7</v>
      </c>
      <c r="H53" s="48" t="s">
        <v>8</v>
      </c>
      <c r="I53" s="48" t="s">
        <v>9</v>
      </c>
      <c r="J53" s="48" t="s">
        <v>10</v>
      </c>
      <c r="K53" s="48" t="s">
        <v>11</v>
      </c>
      <c r="L53" s="48" t="s">
        <v>12</v>
      </c>
      <c r="M53" s="48" t="s">
        <v>13</v>
      </c>
      <c r="N53" s="48" t="s">
        <v>14</v>
      </c>
      <c r="O53" s="48" t="s">
        <v>15</v>
      </c>
      <c r="P53" s="48" t="s">
        <v>16</v>
      </c>
      <c r="Q53" s="48" t="s">
        <v>17</v>
      </c>
      <c r="R53" s="48" t="s">
        <v>18</v>
      </c>
      <c r="S53" s="48" t="s">
        <v>19</v>
      </c>
      <c r="T53" s="48" t="s">
        <v>20</v>
      </c>
      <c r="U53" s="48" t="s">
        <v>21</v>
      </c>
      <c r="V53" s="48" t="s">
        <v>22</v>
      </c>
      <c r="W53" s="48" t="s">
        <v>23</v>
      </c>
      <c r="X53" s="48" t="s">
        <v>24</v>
      </c>
      <c r="Y53" s="49" t="s">
        <v>25</v>
      </c>
      <c r="Z53" s="47" t="s">
        <v>8</v>
      </c>
      <c r="AA53" s="148" t="s">
        <v>11</v>
      </c>
      <c r="AB53" s="111" t="s">
        <v>1</v>
      </c>
      <c r="AC53" s="111" t="s">
        <v>2</v>
      </c>
      <c r="AD53" s="112" t="s">
        <v>3</v>
      </c>
      <c r="AE53" s="112" t="s">
        <v>4</v>
      </c>
      <c r="AF53" s="112" t="s">
        <v>5</v>
      </c>
      <c r="AG53" s="335" t="s">
        <v>6</v>
      </c>
      <c r="AH53" s="347" t="s">
        <v>93</v>
      </c>
    </row>
    <row r="54" spans="2:34" ht="20.100000000000001" customHeight="1" x14ac:dyDescent="0.35">
      <c r="B54" s="1"/>
      <c r="C54" s="36"/>
      <c r="D54" s="113">
        <v>1</v>
      </c>
      <c r="E54" s="114" t="str">
        <f>IF(F54="","",VLOOKUP(F54,$F$9:$AI$42,30,FALSE))</f>
        <v/>
      </c>
      <c r="F54" s="115" t="str">
        <f>IF(入力!E5="","",入力!E5)</f>
        <v/>
      </c>
      <c r="G54" s="116" t="str">
        <f>IF(F54="","",VLOOKUP(F54,$F$9:$AI$42,2,FALSE))</f>
        <v/>
      </c>
      <c r="H54" s="65" t="str">
        <f>IF(F54="","",VLOOKUP(F54,$F$9:$AI$42,3,FALSE))</f>
        <v/>
      </c>
      <c r="I54" s="65" t="str">
        <f>IF(F54="","",VLOOKUP(F54,$F$9:$AI$42,4,FALSE))</f>
        <v/>
      </c>
      <c r="J54" s="66" t="str">
        <f>IF(F54="","",VLOOKUP(F54,$F$9:$AI$42,5,FALSE))</f>
        <v/>
      </c>
      <c r="K54" s="66" t="str">
        <f>IF(F54="","",VLOOKUP(F54,$F$9:$AI$42,6,FALSE))</f>
        <v/>
      </c>
      <c r="L54" s="65" t="str">
        <f>IF(F54="","",VLOOKUP(F54,$F$9:$AI$42,7,FALSE))</f>
        <v/>
      </c>
      <c r="M54" s="67" t="str">
        <f>IF(F54="","",VLOOKUP(F54,$F$9:$AI$42,8,FALSE))</f>
        <v/>
      </c>
      <c r="N54" s="65" t="str">
        <f>IF(F54="","",VLOOKUP(F54,$F$9:$AI$42,9,FALSE))</f>
        <v/>
      </c>
      <c r="O54" s="65" t="str">
        <f>IF(F54="","",VLOOKUP(F54,$F$9:$AI$42,10,FALSE))</f>
        <v/>
      </c>
      <c r="P54" s="68" t="str">
        <f>IF(F54="","",VLOOKUP(F54,$F$9:$AI$42,11,FALSE))</f>
        <v/>
      </c>
      <c r="Q54" s="65" t="str">
        <f>IF(F54="","",VLOOKUP(F54,$F$9:$AI$42,12,FALSE))</f>
        <v/>
      </c>
      <c r="R54" s="65" t="str">
        <f>IF(F54="","",VLOOKUP(F54,$F$9:$AI$42,13,FALSE))</f>
        <v/>
      </c>
      <c r="S54" s="65" t="str">
        <f>IF(F54="","",VLOOKUP(F54,$F$9:$AI$42,14,FALSE))</f>
        <v/>
      </c>
      <c r="T54" s="65" t="str">
        <f>IF(F54="","",VLOOKUP(F54,$F$9:$AI$42,15,FALSE))</f>
        <v/>
      </c>
      <c r="U54" s="65" t="str">
        <f>IF(F54="","",VLOOKUP(F54,$F$9:$AI$42,16,FALSE))</f>
        <v/>
      </c>
      <c r="V54" s="65" t="str">
        <f>IF(F54="","",VLOOKUP(F54,$F$9:$AI$42,17,FALSE))</f>
        <v/>
      </c>
      <c r="W54" s="65" t="str">
        <f>IF(F54="","",VLOOKUP(F54,$F$9:$AI$42,18,FALSE))</f>
        <v/>
      </c>
      <c r="X54" s="65" t="str">
        <f>IF(F54="","",VLOOKUP(F54,$F$9:$AI$42,19,FALSE))</f>
        <v/>
      </c>
      <c r="Y54" s="117" t="str">
        <f>IF(F54="","",VLOOKUP(F54,$F$9:$AI$42,20,FALSE))</f>
        <v/>
      </c>
      <c r="Z54" s="64" t="str">
        <f>IF(F54="","",VLOOKUP(F54,$F$9:$AI$42,21,FALSE))</f>
        <v/>
      </c>
      <c r="AA54" s="227" t="str">
        <f>IF(F54="","",VLOOKUP(F54,$F$9:$AI$42,22,FALSE))</f>
        <v/>
      </c>
      <c r="AB54" s="70" t="str">
        <f>IFERROR(K54/H54,"")</f>
        <v/>
      </c>
      <c r="AC54" s="71" t="str">
        <f>IFERROR(L54/H54,"")</f>
        <v/>
      </c>
      <c r="AD54" s="71" t="str">
        <f>IFERROR((K54+M54)/(H54+M54+Q54),"")</f>
        <v/>
      </c>
      <c r="AE54" s="71" t="str">
        <f>IFERROR(AC54+AD54,"")</f>
        <v/>
      </c>
      <c r="AF54" s="71" t="str">
        <f>IFERROR(M54/G54,"")</f>
        <v/>
      </c>
      <c r="AG54" s="320" t="str">
        <f>IFERROR(P54/G54,"")</f>
        <v/>
      </c>
      <c r="AH54" s="337" t="str">
        <f>IFERROR(AA54/Z54,"-")</f>
        <v>-</v>
      </c>
    </row>
    <row r="55" spans="2:34" ht="20.100000000000001" customHeight="1" x14ac:dyDescent="0.35">
      <c r="B55" s="1"/>
      <c r="C55" s="36"/>
      <c r="D55" s="118">
        <v>2</v>
      </c>
      <c r="E55" s="119" t="str">
        <f t="shared" ref="E55:E65" si="11">IF(F55="","",VLOOKUP(F55,$F$9:$AI$42,30,FALSE))</f>
        <v/>
      </c>
      <c r="F55" s="120" t="str">
        <f>IF(入力!E6="","",入力!E6)</f>
        <v/>
      </c>
      <c r="G55" s="121" t="str">
        <f t="shared" ref="G55:G65" si="12">IF(F55="","",VLOOKUP(F55,$F$9:$AI$42,2,FALSE))</f>
        <v/>
      </c>
      <c r="H55" s="83" t="str">
        <f t="shared" ref="H55:H65" si="13">IF(F55="","",VLOOKUP(F55,$F$9:$AI$42,3,FALSE))</f>
        <v/>
      </c>
      <c r="I55" s="83" t="str">
        <f t="shared" ref="I55:I65" si="14">IF(F55="","",VLOOKUP(F55,$F$9:$AI$42,4,FALSE))</f>
        <v/>
      </c>
      <c r="J55" s="84" t="str">
        <f t="shared" ref="J55:J65" si="15">IF(F55="","",VLOOKUP(F55,$F$9:$AI$42,5,FALSE))</f>
        <v/>
      </c>
      <c r="K55" s="84" t="str">
        <f t="shared" ref="K55:K65" si="16">IF(F55="","",VLOOKUP(F55,$F$9:$AI$42,6,FALSE))</f>
        <v/>
      </c>
      <c r="L55" s="83" t="str">
        <f t="shared" ref="L55:L65" si="17">IF(F55="","",VLOOKUP(F55,$F$9:$AI$42,7,FALSE))</f>
        <v/>
      </c>
      <c r="M55" s="85" t="str">
        <f t="shared" ref="M55:M65" si="18">IF(F55="","",VLOOKUP(F55,$F$9:$AI$42,8,FALSE))</f>
        <v/>
      </c>
      <c r="N55" s="83" t="str">
        <f t="shared" ref="N55:N65" si="19">IF(F55="","",VLOOKUP(F55,$F$9:$AI$42,9,FALSE))</f>
        <v/>
      </c>
      <c r="O55" s="83" t="str">
        <f t="shared" ref="O55:O65" si="20">IF(F55="","",VLOOKUP(F55,$F$9:$AI$42,10,FALSE))</f>
        <v/>
      </c>
      <c r="P55" s="86" t="str">
        <f t="shared" ref="P55:P65" si="21">IF(F55="","",VLOOKUP(F55,$F$9:$AI$42,11,FALSE))</f>
        <v/>
      </c>
      <c r="Q55" s="83" t="str">
        <f t="shared" ref="Q55:Q65" si="22">IF(F55="","",VLOOKUP(F55,$F$9:$AI$42,12,FALSE))</f>
        <v/>
      </c>
      <c r="R55" s="83" t="str">
        <f t="shared" ref="R55:R65" si="23">IF(F55="","",VLOOKUP(F55,$F$9:$AI$42,13,FALSE))</f>
        <v/>
      </c>
      <c r="S55" s="83" t="str">
        <f t="shared" ref="S55:S65" si="24">IF(F55="","",VLOOKUP(F55,$F$9:$AI$42,14,FALSE))</f>
        <v/>
      </c>
      <c r="T55" s="83" t="str">
        <f t="shared" ref="T55:T65" si="25">IF(F55="","",VLOOKUP(F55,$F$9:$AI$42,15,FALSE))</f>
        <v/>
      </c>
      <c r="U55" s="83" t="str">
        <f t="shared" ref="U55:U65" si="26">IF(F55="","",VLOOKUP(F55,$F$9:$AI$42,16,FALSE))</f>
        <v/>
      </c>
      <c r="V55" s="83" t="str">
        <f t="shared" ref="V55:V65" si="27">IF(F55="","",VLOOKUP(F55,$F$9:$AI$42,17,FALSE))</f>
        <v/>
      </c>
      <c r="W55" s="83" t="str">
        <f t="shared" ref="W55:W65" si="28">IF(F55="","",VLOOKUP(F55,$F$9:$AI$42,18,FALSE))</f>
        <v/>
      </c>
      <c r="X55" s="83" t="str">
        <f t="shared" ref="X55:X65" si="29">IF(F55="","",VLOOKUP(F55,$F$9:$AI$42,19,FALSE))</f>
        <v/>
      </c>
      <c r="Y55" s="122" t="str">
        <f t="shared" ref="Y55:Y65" si="30">IF(F55="","",VLOOKUP(F55,$F$9:$AI$42,20,FALSE))</f>
        <v/>
      </c>
      <c r="Z55" s="82" t="str">
        <f t="shared" ref="Z55:Z65" si="31">IF(F55="","",VLOOKUP(F55,$F$9:$AI$42,21,FALSE))</f>
        <v/>
      </c>
      <c r="AA55" s="228" t="str">
        <f t="shared" ref="AA55:AA65" si="32">IF(F55="","",VLOOKUP(F55,$F$9:$AI$42,22,FALSE))</f>
        <v/>
      </c>
      <c r="AB55" s="88" t="str">
        <f t="shared" ref="AB55:AB65" si="33">IFERROR(K55/H55,"")</f>
        <v/>
      </c>
      <c r="AC55" s="89" t="str">
        <f t="shared" ref="AC55:AC65" si="34">IFERROR(L55/H55,"")</f>
        <v/>
      </c>
      <c r="AD55" s="89" t="str">
        <f t="shared" ref="AD55:AD65" si="35">IFERROR((K55+M55)/(H55+M55+Q55),"")</f>
        <v/>
      </c>
      <c r="AE55" s="89" t="str">
        <f t="shared" ref="AE55:AE65" si="36">IFERROR(AC55+AD55,"")</f>
        <v/>
      </c>
      <c r="AF55" s="89" t="str">
        <f t="shared" ref="AF55:AF65" si="37">IFERROR(M55/G55,"")</f>
        <v/>
      </c>
      <c r="AG55" s="322" t="str">
        <f t="shared" ref="AG55:AG65" si="38">IFERROR(P55/G55,"")</f>
        <v/>
      </c>
      <c r="AH55" s="338" t="str">
        <f t="shared" ref="AH55:AH65" si="39">IFERROR(AA55/Z55,"-")</f>
        <v>-</v>
      </c>
    </row>
    <row r="56" spans="2:34" ht="20.100000000000001" customHeight="1" x14ac:dyDescent="0.35">
      <c r="B56" s="1"/>
      <c r="C56" s="36"/>
      <c r="D56" s="118">
        <v>3</v>
      </c>
      <c r="E56" s="119" t="str">
        <f t="shared" si="11"/>
        <v/>
      </c>
      <c r="F56" s="120" t="str">
        <f>IF(入力!E7="","",入力!E7)</f>
        <v/>
      </c>
      <c r="G56" s="121" t="str">
        <f t="shared" si="12"/>
        <v/>
      </c>
      <c r="H56" s="83" t="str">
        <f t="shared" si="13"/>
        <v/>
      </c>
      <c r="I56" s="83" t="str">
        <f t="shared" si="14"/>
        <v/>
      </c>
      <c r="J56" s="84" t="str">
        <f t="shared" si="15"/>
        <v/>
      </c>
      <c r="K56" s="84" t="str">
        <f t="shared" si="16"/>
        <v/>
      </c>
      <c r="L56" s="83" t="str">
        <f t="shared" si="17"/>
        <v/>
      </c>
      <c r="M56" s="85" t="str">
        <f t="shared" si="18"/>
        <v/>
      </c>
      <c r="N56" s="83" t="str">
        <f t="shared" si="19"/>
        <v/>
      </c>
      <c r="O56" s="83" t="str">
        <f t="shared" si="20"/>
        <v/>
      </c>
      <c r="P56" s="86" t="str">
        <f t="shared" si="21"/>
        <v/>
      </c>
      <c r="Q56" s="83" t="str">
        <f t="shared" si="22"/>
        <v/>
      </c>
      <c r="R56" s="83" t="str">
        <f t="shared" si="23"/>
        <v/>
      </c>
      <c r="S56" s="83" t="str">
        <f t="shared" si="24"/>
        <v/>
      </c>
      <c r="T56" s="83" t="str">
        <f t="shared" si="25"/>
        <v/>
      </c>
      <c r="U56" s="83" t="str">
        <f t="shared" si="26"/>
        <v/>
      </c>
      <c r="V56" s="83" t="str">
        <f t="shared" si="27"/>
        <v/>
      </c>
      <c r="W56" s="83" t="str">
        <f t="shared" si="28"/>
        <v/>
      </c>
      <c r="X56" s="83" t="str">
        <f t="shared" si="29"/>
        <v/>
      </c>
      <c r="Y56" s="122" t="str">
        <f t="shared" si="30"/>
        <v/>
      </c>
      <c r="Z56" s="82" t="str">
        <f t="shared" si="31"/>
        <v/>
      </c>
      <c r="AA56" s="228" t="str">
        <f t="shared" si="32"/>
        <v/>
      </c>
      <c r="AB56" s="88" t="str">
        <f t="shared" si="33"/>
        <v/>
      </c>
      <c r="AC56" s="89" t="str">
        <f t="shared" si="34"/>
        <v/>
      </c>
      <c r="AD56" s="89" t="str">
        <f t="shared" si="35"/>
        <v/>
      </c>
      <c r="AE56" s="89" t="str">
        <f t="shared" si="36"/>
        <v/>
      </c>
      <c r="AF56" s="89" t="str">
        <f t="shared" si="37"/>
        <v/>
      </c>
      <c r="AG56" s="322" t="str">
        <f t="shared" si="38"/>
        <v/>
      </c>
      <c r="AH56" s="338" t="str">
        <f t="shared" si="39"/>
        <v>-</v>
      </c>
    </row>
    <row r="57" spans="2:34" ht="20.100000000000001" customHeight="1" x14ac:dyDescent="0.35">
      <c r="B57" s="1"/>
      <c r="C57" s="36"/>
      <c r="D57" s="118">
        <v>4</v>
      </c>
      <c r="E57" s="119" t="str">
        <f t="shared" si="11"/>
        <v/>
      </c>
      <c r="F57" s="120" t="str">
        <f>IF(入力!E8="","",入力!E8)</f>
        <v/>
      </c>
      <c r="G57" s="121" t="str">
        <f t="shared" si="12"/>
        <v/>
      </c>
      <c r="H57" s="83" t="str">
        <f t="shared" si="13"/>
        <v/>
      </c>
      <c r="I57" s="83" t="str">
        <f t="shared" si="14"/>
        <v/>
      </c>
      <c r="J57" s="84" t="str">
        <f t="shared" si="15"/>
        <v/>
      </c>
      <c r="K57" s="84" t="str">
        <f t="shared" si="16"/>
        <v/>
      </c>
      <c r="L57" s="83" t="str">
        <f t="shared" si="17"/>
        <v/>
      </c>
      <c r="M57" s="85" t="str">
        <f t="shared" si="18"/>
        <v/>
      </c>
      <c r="N57" s="83" t="str">
        <f t="shared" si="19"/>
        <v/>
      </c>
      <c r="O57" s="83" t="str">
        <f t="shared" si="20"/>
        <v/>
      </c>
      <c r="P57" s="86" t="str">
        <f t="shared" si="21"/>
        <v/>
      </c>
      <c r="Q57" s="83" t="str">
        <f t="shared" si="22"/>
        <v/>
      </c>
      <c r="R57" s="83" t="str">
        <f t="shared" si="23"/>
        <v/>
      </c>
      <c r="S57" s="83" t="str">
        <f t="shared" si="24"/>
        <v/>
      </c>
      <c r="T57" s="83" t="str">
        <f t="shared" si="25"/>
        <v/>
      </c>
      <c r="U57" s="83" t="str">
        <f t="shared" si="26"/>
        <v/>
      </c>
      <c r="V57" s="83" t="str">
        <f t="shared" si="27"/>
        <v/>
      </c>
      <c r="W57" s="83" t="str">
        <f t="shared" si="28"/>
        <v/>
      </c>
      <c r="X57" s="83" t="str">
        <f t="shared" si="29"/>
        <v/>
      </c>
      <c r="Y57" s="122" t="str">
        <f t="shared" si="30"/>
        <v/>
      </c>
      <c r="Z57" s="82" t="str">
        <f t="shared" si="31"/>
        <v/>
      </c>
      <c r="AA57" s="228" t="str">
        <f t="shared" si="32"/>
        <v/>
      </c>
      <c r="AB57" s="88" t="str">
        <f t="shared" si="33"/>
        <v/>
      </c>
      <c r="AC57" s="89" t="str">
        <f t="shared" si="34"/>
        <v/>
      </c>
      <c r="AD57" s="89" t="str">
        <f t="shared" si="35"/>
        <v/>
      </c>
      <c r="AE57" s="89" t="str">
        <f t="shared" si="36"/>
        <v/>
      </c>
      <c r="AF57" s="89" t="str">
        <f t="shared" si="37"/>
        <v/>
      </c>
      <c r="AG57" s="322" t="str">
        <f t="shared" si="38"/>
        <v/>
      </c>
      <c r="AH57" s="338" t="str">
        <f t="shared" si="39"/>
        <v>-</v>
      </c>
    </row>
    <row r="58" spans="2:34" ht="20.100000000000001" customHeight="1" x14ac:dyDescent="0.35">
      <c r="B58" s="1"/>
      <c r="C58" s="36"/>
      <c r="D58" s="118">
        <v>5</v>
      </c>
      <c r="E58" s="119" t="str">
        <f t="shared" si="11"/>
        <v/>
      </c>
      <c r="F58" s="120" t="str">
        <f>IF(入力!E9="","",入力!E9)</f>
        <v/>
      </c>
      <c r="G58" s="121" t="str">
        <f t="shared" si="12"/>
        <v/>
      </c>
      <c r="H58" s="83" t="str">
        <f t="shared" si="13"/>
        <v/>
      </c>
      <c r="I58" s="83" t="str">
        <f t="shared" si="14"/>
        <v/>
      </c>
      <c r="J58" s="84" t="str">
        <f t="shared" si="15"/>
        <v/>
      </c>
      <c r="K58" s="84" t="str">
        <f t="shared" si="16"/>
        <v/>
      </c>
      <c r="L58" s="83" t="str">
        <f t="shared" si="17"/>
        <v/>
      </c>
      <c r="M58" s="85" t="str">
        <f t="shared" si="18"/>
        <v/>
      </c>
      <c r="N58" s="83" t="str">
        <f t="shared" si="19"/>
        <v/>
      </c>
      <c r="O58" s="83" t="str">
        <f t="shared" si="20"/>
        <v/>
      </c>
      <c r="P58" s="86" t="str">
        <f t="shared" si="21"/>
        <v/>
      </c>
      <c r="Q58" s="83" t="str">
        <f t="shared" si="22"/>
        <v/>
      </c>
      <c r="R58" s="83" t="str">
        <f t="shared" si="23"/>
        <v/>
      </c>
      <c r="S58" s="83" t="str">
        <f t="shared" si="24"/>
        <v/>
      </c>
      <c r="T58" s="83" t="str">
        <f t="shared" si="25"/>
        <v/>
      </c>
      <c r="U58" s="83" t="str">
        <f t="shared" si="26"/>
        <v/>
      </c>
      <c r="V58" s="83" t="str">
        <f t="shared" si="27"/>
        <v/>
      </c>
      <c r="W58" s="83" t="str">
        <f t="shared" si="28"/>
        <v/>
      </c>
      <c r="X58" s="83" t="str">
        <f t="shared" si="29"/>
        <v/>
      </c>
      <c r="Y58" s="122" t="str">
        <f t="shared" si="30"/>
        <v/>
      </c>
      <c r="Z58" s="82" t="str">
        <f t="shared" si="31"/>
        <v/>
      </c>
      <c r="AA58" s="228" t="str">
        <f t="shared" si="32"/>
        <v/>
      </c>
      <c r="AB58" s="88" t="str">
        <f t="shared" si="33"/>
        <v/>
      </c>
      <c r="AC58" s="89" t="str">
        <f t="shared" si="34"/>
        <v/>
      </c>
      <c r="AD58" s="89" t="str">
        <f t="shared" si="35"/>
        <v/>
      </c>
      <c r="AE58" s="89" t="str">
        <f t="shared" si="36"/>
        <v/>
      </c>
      <c r="AF58" s="89" t="str">
        <f t="shared" si="37"/>
        <v/>
      </c>
      <c r="AG58" s="322" t="str">
        <f t="shared" si="38"/>
        <v/>
      </c>
      <c r="AH58" s="338" t="str">
        <f t="shared" si="39"/>
        <v>-</v>
      </c>
    </row>
    <row r="59" spans="2:34" ht="20.100000000000001" customHeight="1" x14ac:dyDescent="0.35">
      <c r="B59" s="1"/>
      <c r="C59" s="36"/>
      <c r="D59" s="118">
        <v>6</v>
      </c>
      <c r="E59" s="119" t="str">
        <f t="shared" si="11"/>
        <v/>
      </c>
      <c r="F59" s="120" t="str">
        <f>IF(入力!E10="","",入力!E10)</f>
        <v/>
      </c>
      <c r="G59" s="121" t="str">
        <f t="shared" si="12"/>
        <v/>
      </c>
      <c r="H59" s="83" t="str">
        <f t="shared" si="13"/>
        <v/>
      </c>
      <c r="I59" s="83" t="str">
        <f t="shared" si="14"/>
        <v/>
      </c>
      <c r="J59" s="84" t="str">
        <f t="shared" si="15"/>
        <v/>
      </c>
      <c r="K59" s="84" t="str">
        <f t="shared" si="16"/>
        <v/>
      </c>
      <c r="L59" s="83" t="str">
        <f t="shared" si="17"/>
        <v/>
      </c>
      <c r="M59" s="85" t="str">
        <f t="shared" si="18"/>
        <v/>
      </c>
      <c r="N59" s="83" t="str">
        <f t="shared" si="19"/>
        <v/>
      </c>
      <c r="O59" s="83" t="str">
        <f t="shared" si="20"/>
        <v/>
      </c>
      <c r="P59" s="86" t="str">
        <f t="shared" si="21"/>
        <v/>
      </c>
      <c r="Q59" s="83" t="str">
        <f t="shared" si="22"/>
        <v/>
      </c>
      <c r="R59" s="83" t="str">
        <f t="shared" si="23"/>
        <v/>
      </c>
      <c r="S59" s="83" t="str">
        <f t="shared" si="24"/>
        <v/>
      </c>
      <c r="T59" s="83" t="str">
        <f t="shared" si="25"/>
        <v/>
      </c>
      <c r="U59" s="83" t="str">
        <f t="shared" si="26"/>
        <v/>
      </c>
      <c r="V59" s="83" t="str">
        <f t="shared" si="27"/>
        <v/>
      </c>
      <c r="W59" s="83" t="str">
        <f t="shared" si="28"/>
        <v/>
      </c>
      <c r="X59" s="83" t="str">
        <f t="shared" si="29"/>
        <v/>
      </c>
      <c r="Y59" s="122" t="str">
        <f t="shared" si="30"/>
        <v/>
      </c>
      <c r="Z59" s="82" t="str">
        <f t="shared" si="31"/>
        <v/>
      </c>
      <c r="AA59" s="228" t="str">
        <f t="shared" si="32"/>
        <v/>
      </c>
      <c r="AB59" s="88" t="str">
        <f t="shared" si="33"/>
        <v/>
      </c>
      <c r="AC59" s="89" t="str">
        <f t="shared" si="34"/>
        <v/>
      </c>
      <c r="AD59" s="89" t="str">
        <f t="shared" si="35"/>
        <v/>
      </c>
      <c r="AE59" s="89" t="str">
        <f t="shared" si="36"/>
        <v/>
      </c>
      <c r="AF59" s="89" t="str">
        <f t="shared" si="37"/>
        <v/>
      </c>
      <c r="AG59" s="322" t="str">
        <f t="shared" si="38"/>
        <v/>
      </c>
      <c r="AH59" s="338" t="str">
        <f t="shared" si="39"/>
        <v>-</v>
      </c>
    </row>
    <row r="60" spans="2:34" ht="20.100000000000001" customHeight="1" x14ac:dyDescent="0.35">
      <c r="B60" s="1"/>
      <c r="C60" s="36"/>
      <c r="D60" s="118">
        <v>7</v>
      </c>
      <c r="E60" s="119" t="str">
        <f t="shared" si="11"/>
        <v/>
      </c>
      <c r="F60" s="120" t="str">
        <f>IF(入力!E11="","",入力!E11)</f>
        <v/>
      </c>
      <c r="G60" s="121" t="str">
        <f t="shared" si="12"/>
        <v/>
      </c>
      <c r="H60" s="83" t="str">
        <f t="shared" si="13"/>
        <v/>
      </c>
      <c r="I60" s="83" t="str">
        <f t="shared" si="14"/>
        <v/>
      </c>
      <c r="J60" s="84" t="str">
        <f t="shared" si="15"/>
        <v/>
      </c>
      <c r="K60" s="84" t="str">
        <f t="shared" si="16"/>
        <v/>
      </c>
      <c r="L60" s="83" t="str">
        <f t="shared" si="17"/>
        <v/>
      </c>
      <c r="M60" s="85" t="str">
        <f t="shared" si="18"/>
        <v/>
      </c>
      <c r="N60" s="83" t="str">
        <f t="shared" si="19"/>
        <v/>
      </c>
      <c r="O60" s="83" t="str">
        <f t="shared" si="20"/>
        <v/>
      </c>
      <c r="P60" s="86" t="str">
        <f t="shared" si="21"/>
        <v/>
      </c>
      <c r="Q60" s="83" t="str">
        <f t="shared" si="22"/>
        <v/>
      </c>
      <c r="R60" s="83" t="str">
        <f t="shared" si="23"/>
        <v/>
      </c>
      <c r="S60" s="83" t="str">
        <f t="shared" si="24"/>
        <v/>
      </c>
      <c r="T60" s="83" t="str">
        <f t="shared" si="25"/>
        <v/>
      </c>
      <c r="U60" s="83" t="str">
        <f t="shared" si="26"/>
        <v/>
      </c>
      <c r="V60" s="83" t="str">
        <f t="shared" si="27"/>
        <v/>
      </c>
      <c r="W60" s="83" t="str">
        <f t="shared" si="28"/>
        <v/>
      </c>
      <c r="X60" s="83" t="str">
        <f t="shared" si="29"/>
        <v/>
      </c>
      <c r="Y60" s="122" t="str">
        <f t="shared" si="30"/>
        <v/>
      </c>
      <c r="Z60" s="82" t="str">
        <f t="shared" si="31"/>
        <v/>
      </c>
      <c r="AA60" s="228" t="str">
        <f t="shared" si="32"/>
        <v/>
      </c>
      <c r="AB60" s="88" t="str">
        <f t="shared" si="33"/>
        <v/>
      </c>
      <c r="AC60" s="89" t="str">
        <f t="shared" si="34"/>
        <v/>
      </c>
      <c r="AD60" s="89" t="str">
        <f t="shared" si="35"/>
        <v/>
      </c>
      <c r="AE60" s="89" t="str">
        <f t="shared" si="36"/>
        <v/>
      </c>
      <c r="AF60" s="89" t="str">
        <f t="shared" si="37"/>
        <v/>
      </c>
      <c r="AG60" s="322" t="str">
        <f t="shared" si="38"/>
        <v/>
      </c>
      <c r="AH60" s="338" t="str">
        <f t="shared" si="39"/>
        <v>-</v>
      </c>
    </row>
    <row r="61" spans="2:34" ht="20.100000000000001" customHeight="1" x14ac:dyDescent="0.35">
      <c r="B61" s="1"/>
      <c r="C61" s="36"/>
      <c r="D61" s="118">
        <v>8</v>
      </c>
      <c r="E61" s="119" t="str">
        <f t="shared" si="11"/>
        <v/>
      </c>
      <c r="F61" s="120" t="str">
        <f>IF(入力!E12="","",入力!E12)</f>
        <v/>
      </c>
      <c r="G61" s="121" t="str">
        <f t="shared" si="12"/>
        <v/>
      </c>
      <c r="H61" s="83" t="str">
        <f t="shared" si="13"/>
        <v/>
      </c>
      <c r="I61" s="83" t="str">
        <f t="shared" si="14"/>
        <v/>
      </c>
      <c r="J61" s="84" t="str">
        <f t="shared" si="15"/>
        <v/>
      </c>
      <c r="K61" s="84" t="str">
        <f t="shared" si="16"/>
        <v/>
      </c>
      <c r="L61" s="83" t="str">
        <f t="shared" si="17"/>
        <v/>
      </c>
      <c r="M61" s="85" t="str">
        <f t="shared" si="18"/>
        <v/>
      </c>
      <c r="N61" s="83" t="str">
        <f t="shared" si="19"/>
        <v/>
      </c>
      <c r="O61" s="83" t="str">
        <f t="shared" si="20"/>
        <v/>
      </c>
      <c r="P61" s="86" t="str">
        <f t="shared" si="21"/>
        <v/>
      </c>
      <c r="Q61" s="83" t="str">
        <f t="shared" si="22"/>
        <v/>
      </c>
      <c r="R61" s="83" t="str">
        <f t="shared" si="23"/>
        <v/>
      </c>
      <c r="S61" s="83" t="str">
        <f t="shared" si="24"/>
        <v/>
      </c>
      <c r="T61" s="83" t="str">
        <f t="shared" si="25"/>
        <v/>
      </c>
      <c r="U61" s="83" t="str">
        <f t="shared" si="26"/>
        <v/>
      </c>
      <c r="V61" s="83" t="str">
        <f t="shared" si="27"/>
        <v/>
      </c>
      <c r="W61" s="83" t="str">
        <f t="shared" si="28"/>
        <v/>
      </c>
      <c r="X61" s="83" t="str">
        <f t="shared" si="29"/>
        <v/>
      </c>
      <c r="Y61" s="122" t="str">
        <f t="shared" si="30"/>
        <v/>
      </c>
      <c r="Z61" s="82" t="str">
        <f t="shared" si="31"/>
        <v/>
      </c>
      <c r="AA61" s="228" t="str">
        <f t="shared" si="32"/>
        <v/>
      </c>
      <c r="AB61" s="88" t="str">
        <f t="shared" si="33"/>
        <v/>
      </c>
      <c r="AC61" s="89" t="str">
        <f t="shared" si="34"/>
        <v/>
      </c>
      <c r="AD61" s="89" t="str">
        <f t="shared" si="35"/>
        <v/>
      </c>
      <c r="AE61" s="89" t="str">
        <f t="shared" si="36"/>
        <v/>
      </c>
      <c r="AF61" s="89" t="str">
        <f t="shared" si="37"/>
        <v/>
      </c>
      <c r="AG61" s="322" t="str">
        <f t="shared" si="38"/>
        <v/>
      </c>
      <c r="AH61" s="338" t="str">
        <f t="shared" si="39"/>
        <v>-</v>
      </c>
    </row>
    <row r="62" spans="2:34" ht="20.100000000000001" customHeight="1" x14ac:dyDescent="0.35">
      <c r="B62" s="1"/>
      <c r="C62" s="36"/>
      <c r="D62" s="118">
        <v>9</v>
      </c>
      <c r="E62" s="119" t="str">
        <f t="shared" si="11"/>
        <v/>
      </c>
      <c r="F62" s="120" t="str">
        <f>IF(入力!E13="","",入力!E13)</f>
        <v/>
      </c>
      <c r="G62" s="121" t="str">
        <f t="shared" si="12"/>
        <v/>
      </c>
      <c r="H62" s="83" t="str">
        <f t="shared" si="13"/>
        <v/>
      </c>
      <c r="I62" s="83" t="str">
        <f t="shared" si="14"/>
        <v/>
      </c>
      <c r="J62" s="84" t="str">
        <f t="shared" si="15"/>
        <v/>
      </c>
      <c r="K62" s="84" t="str">
        <f t="shared" si="16"/>
        <v/>
      </c>
      <c r="L62" s="83" t="str">
        <f t="shared" si="17"/>
        <v/>
      </c>
      <c r="M62" s="85" t="str">
        <f t="shared" si="18"/>
        <v/>
      </c>
      <c r="N62" s="83" t="str">
        <f t="shared" si="19"/>
        <v/>
      </c>
      <c r="O62" s="83" t="str">
        <f t="shared" si="20"/>
        <v/>
      </c>
      <c r="P62" s="86" t="str">
        <f t="shared" si="21"/>
        <v/>
      </c>
      <c r="Q62" s="83" t="str">
        <f t="shared" si="22"/>
        <v/>
      </c>
      <c r="R62" s="83" t="str">
        <f t="shared" si="23"/>
        <v/>
      </c>
      <c r="S62" s="83" t="str">
        <f t="shared" si="24"/>
        <v/>
      </c>
      <c r="T62" s="83" t="str">
        <f t="shared" si="25"/>
        <v/>
      </c>
      <c r="U62" s="83" t="str">
        <f t="shared" si="26"/>
        <v/>
      </c>
      <c r="V62" s="83" t="str">
        <f t="shared" si="27"/>
        <v/>
      </c>
      <c r="W62" s="83" t="str">
        <f t="shared" si="28"/>
        <v/>
      </c>
      <c r="X62" s="83" t="str">
        <f t="shared" si="29"/>
        <v/>
      </c>
      <c r="Y62" s="122" t="str">
        <f t="shared" si="30"/>
        <v/>
      </c>
      <c r="Z62" s="82" t="str">
        <f t="shared" si="31"/>
        <v/>
      </c>
      <c r="AA62" s="228" t="str">
        <f t="shared" si="32"/>
        <v/>
      </c>
      <c r="AB62" s="88" t="str">
        <f t="shared" si="33"/>
        <v/>
      </c>
      <c r="AC62" s="89" t="str">
        <f t="shared" si="34"/>
        <v/>
      </c>
      <c r="AD62" s="89" t="str">
        <f t="shared" si="35"/>
        <v/>
      </c>
      <c r="AE62" s="89" t="str">
        <f t="shared" si="36"/>
        <v/>
      </c>
      <c r="AF62" s="89" t="str">
        <f t="shared" si="37"/>
        <v/>
      </c>
      <c r="AG62" s="322" t="str">
        <f t="shared" si="38"/>
        <v/>
      </c>
      <c r="AH62" s="338" t="str">
        <f t="shared" si="39"/>
        <v>-</v>
      </c>
    </row>
    <row r="63" spans="2:34" ht="20.100000000000001" customHeight="1" x14ac:dyDescent="0.35">
      <c r="B63" s="1"/>
      <c r="C63" s="36"/>
      <c r="D63" s="118">
        <v>10</v>
      </c>
      <c r="E63" s="119" t="str">
        <f t="shared" si="11"/>
        <v/>
      </c>
      <c r="F63" s="120" t="str">
        <f>IF(入力!E14="","",入力!E14)</f>
        <v/>
      </c>
      <c r="G63" s="121" t="str">
        <f t="shared" si="12"/>
        <v/>
      </c>
      <c r="H63" s="83" t="str">
        <f t="shared" si="13"/>
        <v/>
      </c>
      <c r="I63" s="83" t="str">
        <f t="shared" si="14"/>
        <v/>
      </c>
      <c r="J63" s="84" t="str">
        <f t="shared" si="15"/>
        <v/>
      </c>
      <c r="K63" s="84" t="str">
        <f t="shared" si="16"/>
        <v/>
      </c>
      <c r="L63" s="83" t="str">
        <f t="shared" si="17"/>
        <v/>
      </c>
      <c r="M63" s="85" t="str">
        <f t="shared" si="18"/>
        <v/>
      </c>
      <c r="N63" s="83" t="str">
        <f t="shared" si="19"/>
        <v/>
      </c>
      <c r="O63" s="83" t="str">
        <f t="shared" si="20"/>
        <v/>
      </c>
      <c r="P63" s="86" t="str">
        <f t="shared" si="21"/>
        <v/>
      </c>
      <c r="Q63" s="83" t="str">
        <f t="shared" si="22"/>
        <v/>
      </c>
      <c r="R63" s="83" t="str">
        <f t="shared" si="23"/>
        <v/>
      </c>
      <c r="S63" s="83" t="str">
        <f t="shared" si="24"/>
        <v/>
      </c>
      <c r="T63" s="83" t="str">
        <f t="shared" si="25"/>
        <v/>
      </c>
      <c r="U63" s="83" t="str">
        <f t="shared" si="26"/>
        <v/>
      </c>
      <c r="V63" s="83" t="str">
        <f t="shared" si="27"/>
        <v/>
      </c>
      <c r="W63" s="83" t="str">
        <f t="shared" si="28"/>
        <v/>
      </c>
      <c r="X63" s="83" t="str">
        <f t="shared" si="29"/>
        <v/>
      </c>
      <c r="Y63" s="122" t="str">
        <f t="shared" si="30"/>
        <v/>
      </c>
      <c r="Z63" s="82" t="str">
        <f t="shared" si="31"/>
        <v/>
      </c>
      <c r="AA63" s="228" t="str">
        <f t="shared" si="32"/>
        <v/>
      </c>
      <c r="AB63" s="88" t="str">
        <f t="shared" si="33"/>
        <v/>
      </c>
      <c r="AC63" s="89" t="str">
        <f t="shared" si="34"/>
        <v/>
      </c>
      <c r="AD63" s="89" t="str">
        <f t="shared" si="35"/>
        <v/>
      </c>
      <c r="AE63" s="89" t="str">
        <f t="shared" si="36"/>
        <v/>
      </c>
      <c r="AF63" s="89" t="str">
        <f t="shared" si="37"/>
        <v/>
      </c>
      <c r="AG63" s="322" t="str">
        <f t="shared" si="38"/>
        <v/>
      </c>
      <c r="AH63" s="338" t="str">
        <f t="shared" si="39"/>
        <v>-</v>
      </c>
    </row>
    <row r="64" spans="2:34" ht="20.100000000000001" customHeight="1" x14ac:dyDescent="0.35">
      <c r="B64" s="1"/>
      <c r="C64" s="36"/>
      <c r="D64" s="118">
        <v>11</v>
      </c>
      <c r="E64" s="119" t="str">
        <f t="shared" si="11"/>
        <v/>
      </c>
      <c r="F64" s="123" t="str">
        <f>IF(入力!E15="","",入力!E15)</f>
        <v/>
      </c>
      <c r="G64" s="121" t="str">
        <f t="shared" si="12"/>
        <v/>
      </c>
      <c r="H64" s="83" t="str">
        <f t="shared" si="13"/>
        <v/>
      </c>
      <c r="I64" s="83" t="str">
        <f t="shared" si="14"/>
        <v/>
      </c>
      <c r="J64" s="84" t="str">
        <f t="shared" si="15"/>
        <v/>
      </c>
      <c r="K64" s="84" t="str">
        <f t="shared" si="16"/>
        <v/>
      </c>
      <c r="L64" s="83" t="str">
        <f t="shared" si="17"/>
        <v/>
      </c>
      <c r="M64" s="85" t="str">
        <f t="shared" si="18"/>
        <v/>
      </c>
      <c r="N64" s="83" t="str">
        <f t="shared" si="19"/>
        <v/>
      </c>
      <c r="O64" s="83" t="str">
        <f t="shared" si="20"/>
        <v/>
      </c>
      <c r="P64" s="86" t="str">
        <f t="shared" si="21"/>
        <v/>
      </c>
      <c r="Q64" s="83" t="str">
        <f t="shared" si="22"/>
        <v/>
      </c>
      <c r="R64" s="83" t="str">
        <f t="shared" si="23"/>
        <v/>
      </c>
      <c r="S64" s="83" t="str">
        <f t="shared" si="24"/>
        <v/>
      </c>
      <c r="T64" s="83" t="str">
        <f t="shared" si="25"/>
        <v/>
      </c>
      <c r="U64" s="83" t="str">
        <f t="shared" si="26"/>
        <v/>
      </c>
      <c r="V64" s="83" t="str">
        <f t="shared" si="27"/>
        <v/>
      </c>
      <c r="W64" s="83" t="str">
        <f t="shared" si="28"/>
        <v/>
      </c>
      <c r="X64" s="83" t="str">
        <f t="shared" si="29"/>
        <v/>
      </c>
      <c r="Y64" s="122" t="str">
        <f t="shared" si="30"/>
        <v/>
      </c>
      <c r="Z64" s="82" t="str">
        <f t="shared" si="31"/>
        <v/>
      </c>
      <c r="AA64" s="228" t="str">
        <f t="shared" si="32"/>
        <v/>
      </c>
      <c r="AB64" s="88" t="str">
        <f t="shared" si="33"/>
        <v/>
      </c>
      <c r="AC64" s="89" t="str">
        <f t="shared" si="34"/>
        <v/>
      </c>
      <c r="AD64" s="89" t="str">
        <f t="shared" si="35"/>
        <v/>
      </c>
      <c r="AE64" s="89" t="str">
        <f t="shared" si="36"/>
        <v/>
      </c>
      <c r="AF64" s="89" t="str">
        <f t="shared" si="37"/>
        <v/>
      </c>
      <c r="AG64" s="322" t="str">
        <f t="shared" si="38"/>
        <v/>
      </c>
      <c r="AH64" s="338" t="str">
        <f t="shared" si="39"/>
        <v>-</v>
      </c>
    </row>
    <row r="65" spans="2:48" ht="20.100000000000001" customHeight="1" thickBot="1" x14ac:dyDescent="0.4">
      <c r="B65" s="1"/>
      <c r="C65" s="36"/>
      <c r="D65" s="124">
        <v>12</v>
      </c>
      <c r="E65" s="125" t="str">
        <f t="shared" si="11"/>
        <v/>
      </c>
      <c r="F65" s="126" t="str">
        <f>IF(入力!E16="","",入力!E16)</f>
        <v/>
      </c>
      <c r="G65" s="127" t="str">
        <f t="shared" si="12"/>
        <v/>
      </c>
      <c r="H65" s="128" t="str">
        <f t="shared" si="13"/>
        <v/>
      </c>
      <c r="I65" s="128" t="str">
        <f t="shared" si="14"/>
        <v/>
      </c>
      <c r="J65" s="129" t="str">
        <f t="shared" si="15"/>
        <v/>
      </c>
      <c r="K65" s="129" t="str">
        <f t="shared" si="16"/>
        <v/>
      </c>
      <c r="L65" s="128" t="str">
        <f t="shared" si="17"/>
        <v/>
      </c>
      <c r="M65" s="130" t="str">
        <f t="shared" si="18"/>
        <v/>
      </c>
      <c r="N65" s="128" t="str">
        <f t="shared" si="19"/>
        <v/>
      </c>
      <c r="O65" s="128" t="str">
        <f t="shared" si="20"/>
        <v/>
      </c>
      <c r="P65" s="131" t="str">
        <f t="shared" si="21"/>
        <v/>
      </c>
      <c r="Q65" s="128" t="str">
        <f t="shared" si="22"/>
        <v/>
      </c>
      <c r="R65" s="128" t="str">
        <f t="shared" si="23"/>
        <v/>
      </c>
      <c r="S65" s="128" t="str">
        <f t="shared" si="24"/>
        <v/>
      </c>
      <c r="T65" s="128" t="str">
        <f t="shared" si="25"/>
        <v/>
      </c>
      <c r="U65" s="128" t="str">
        <f t="shared" si="26"/>
        <v/>
      </c>
      <c r="V65" s="128" t="str">
        <f t="shared" si="27"/>
        <v/>
      </c>
      <c r="W65" s="128" t="str">
        <f t="shared" si="28"/>
        <v/>
      </c>
      <c r="X65" s="128" t="str">
        <f t="shared" si="29"/>
        <v/>
      </c>
      <c r="Y65" s="132" t="str">
        <f t="shared" si="30"/>
        <v/>
      </c>
      <c r="Z65" s="200" t="str">
        <f t="shared" si="31"/>
        <v/>
      </c>
      <c r="AA65" s="229" t="str">
        <f t="shared" si="32"/>
        <v/>
      </c>
      <c r="AB65" s="133" t="str">
        <f t="shared" si="33"/>
        <v/>
      </c>
      <c r="AC65" s="134" t="str">
        <f t="shared" si="34"/>
        <v/>
      </c>
      <c r="AD65" s="134" t="str">
        <f t="shared" si="35"/>
        <v/>
      </c>
      <c r="AE65" s="134" t="str">
        <f t="shared" si="36"/>
        <v/>
      </c>
      <c r="AF65" s="134" t="str">
        <f t="shared" si="37"/>
        <v/>
      </c>
      <c r="AG65" s="336" t="str">
        <f t="shared" si="38"/>
        <v/>
      </c>
      <c r="AH65" s="339" t="str">
        <f t="shared" si="39"/>
        <v>-</v>
      </c>
    </row>
    <row r="66" spans="2:48" ht="20.100000000000001" customHeight="1" thickTop="1" thickBot="1" x14ac:dyDescent="0.4">
      <c r="D66" s="16"/>
      <c r="E66" s="16"/>
      <c r="F66" s="54" t="s">
        <v>40</v>
      </c>
      <c r="G66" s="6" t="e">
        <f>AVERAGE(G54:G65)</f>
        <v>#DIV/0!</v>
      </c>
      <c r="H66" s="7" t="e">
        <f t="shared" ref="H66:AH66" si="40">AVERAGE(H54:H65)</f>
        <v>#DIV/0!</v>
      </c>
      <c r="I66" s="7" t="e">
        <f t="shared" si="40"/>
        <v>#DIV/0!</v>
      </c>
      <c r="J66" s="7" t="e">
        <f t="shared" si="40"/>
        <v>#DIV/0!</v>
      </c>
      <c r="K66" s="7" t="e">
        <f t="shared" si="40"/>
        <v>#DIV/0!</v>
      </c>
      <c r="L66" s="7" t="e">
        <f t="shared" si="40"/>
        <v>#DIV/0!</v>
      </c>
      <c r="M66" s="7" t="e">
        <f t="shared" si="40"/>
        <v>#DIV/0!</v>
      </c>
      <c r="N66" s="7" t="e">
        <f t="shared" si="40"/>
        <v>#DIV/0!</v>
      </c>
      <c r="O66" s="7" t="e">
        <f t="shared" si="40"/>
        <v>#DIV/0!</v>
      </c>
      <c r="P66" s="7" t="e">
        <f t="shared" si="40"/>
        <v>#DIV/0!</v>
      </c>
      <c r="Q66" s="7" t="e">
        <f t="shared" si="40"/>
        <v>#DIV/0!</v>
      </c>
      <c r="R66" s="7" t="e">
        <f t="shared" si="40"/>
        <v>#DIV/0!</v>
      </c>
      <c r="S66" s="7" t="e">
        <f t="shared" si="40"/>
        <v>#DIV/0!</v>
      </c>
      <c r="T66" s="7" t="e">
        <f t="shared" si="40"/>
        <v>#DIV/0!</v>
      </c>
      <c r="U66" s="7" t="e">
        <f t="shared" si="40"/>
        <v>#DIV/0!</v>
      </c>
      <c r="V66" s="7" t="e">
        <f t="shared" si="40"/>
        <v>#DIV/0!</v>
      </c>
      <c r="W66" s="7" t="e">
        <f t="shared" si="40"/>
        <v>#DIV/0!</v>
      </c>
      <c r="X66" s="7" t="e">
        <f t="shared" si="40"/>
        <v>#DIV/0!</v>
      </c>
      <c r="Y66" s="8" t="e">
        <f t="shared" si="40"/>
        <v>#DIV/0!</v>
      </c>
      <c r="Z66" s="333" t="e">
        <f t="shared" si="40"/>
        <v>#DIV/0!</v>
      </c>
      <c r="AA66" s="334" t="e">
        <f t="shared" si="40"/>
        <v>#DIV/0!</v>
      </c>
      <c r="AB66" s="61" t="e">
        <f t="shared" si="40"/>
        <v>#DIV/0!</v>
      </c>
      <c r="AC66" s="62" t="e">
        <f t="shared" si="40"/>
        <v>#DIV/0!</v>
      </c>
      <c r="AD66" s="62" t="e">
        <f t="shared" si="40"/>
        <v>#DIV/0!</v>
      </c>
      <c r="AE66" s="62" t="e">
        <f t="shared" si="40"/>
        <v>#DIV/0!</v>
      </c>
      <c r="AF66" s="62" t="e">
        <f t="shared" si="40"/>
        <v>#DIV/0!</v>
      </c>
      <c r="AG66" s="316" t="e">
        <f t="shared" si="40"/>
        <v>#DIV/0!</v>
      </c>
      <c r="AH66" s="348" t="e">
        <f t="shared" si="40"/>
        <v>#DIV/0!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16"/>
    </row>
    <row r="67" spans="2:48" ht="20.100000000000001" customHeight="1" thickTop="1" x14ac:dyDescent="0.35">
      <c r="AB67" s="10"/>
      <c r="AC67" s="10"/>
      <c r="AD67" s="10"/>
      <c r="AE67" s="10"/>
      <c r="AF67" s="10"/>
      <c r="AG67" s="10"/>
    </row>
    <row r="68" spans="2:48" ht="20.100000000000001" customHeight="1" thickBot="1" x14ac:dyDescent="0.4">
      <c r="O68" s="1"/>
      <c r="P68" s="1"/>
      <c r="Q68" s="1"/>
      <c r="R68" s="1"/>
      <c r="S68" s="1"/>
      <c r="Y68" s="1"/>
      <c r="Z68" s="1"/>
      <c r="AA68" s="1"/>
      <c r="AB68" s="10"/>
      <c r="AC68" s="10"/>
      <c r="AD68" s="10"/>
      <c r="AE68" s="10"/>
      <c r="AF68" s="10"/>
      <c r="AG68" s="10"/>
    </row>
    <row r="69" spans="2:48" ht="20.100000000000001" customHeight="1" thickTop="1" thickBot="1" x14ac:dyDescent="0.4">
      <c r="G69" s="559" t="s">
        <v>45</v>
      </c>
      <c r="H69" s="560"/>
      <c r="I69" s="560"/>
      <c r="J69" s="560"/>
      <c r="K69" s="560"/>
      <c r="L69" s="560"/>
      <c r="M69" s="560"/>
      <c r="N69" s="560"/>
      <c r="O69" s="560"/>
      <c r="P69" s="561"/>
      <c r="Q69" s="1"/>
      <c r="R69" s="1"/>
      <c r="S69" s="1"/>
      <c r="Y69" s="1"/>
      <c r="Z69" s="1"/>
      <c r="AA69" s="1"/>
      <c r="AB69" s="17"/>
      <c r="AC69" s="17"/>
      <c r="AD69" s="17"/>
      <c r="AE69" s="17"/>
      <c r="AF69" s="19"/>
      <c r="AG69" s="17"/>
    </row>
    <row r="70" spans="2:48" ht="20.100000000000001" customHeight="1" thickTop="1" thickBot="1" x14ac:dyDescent="0.4">
      <c r="F70" s="135" t="s">
        <v>26</v>
      </c>
      <c r="G70" s="110" t="s">
        <v>1</v>
      </c>
      <c r="H70" s="111" t="s">
        <v>42</v>
      </c>
      <c r="I70" s="112" t="s">
        <v>43</v>
      </c>
      <c r="J70" s="112" t="s">
        <v>4</v>
      </c>
      <c r="K70" s="112" t="s">
        <v>13</v>
      </c>
      <c r="L70" s="335" t="s">
        <v>44</v>
      </c>
      <c r="M70" s="340" t="s">
        <v>93</v>
      </c>
      <c r="N70" s="136" t="s">
        <v>47</v>
      </c>
      <c r="O70" s="112" t="s">
        <v>48</v>
      </c>
      <c r="P70" s="335" t="s">
        <v>46</v>
      </c>
      <c r="Q70" s="396" t="s">
        <v>95</v>
      </c>
      <c r="R70" s="397" t="s">
        <v>50</v>
      </c>
      <c r="S70" s="18"/>
      <c r="W70" s="16"/>
      <c r="X70" s="9"/>
      <c r="Y70" s="16"/>
      <c r="Z70" s="16"/>
      <c r="AA70" s="16"/>
      <c r="AB70" s="10"/>
      <c r="AC70" s="10"/>
      <c r="AD70" s="10"/>
      <c r="AE70" s="17"/>
      <c r="AF70" s="19"/>
      <c r="AG70" s="17"/>
      <c r="AI70" s="1"/>
      <c r="AJ70" s="15"/>
      <c r="AK70" s="15"/>
      <c r="AL70" s="15"/>
      <c r="AM70" s="15"/>
      <c r="AN70" s="15"/>
      <c r="AO70" s="15"/>
      <c r="AP70" s="15"/>
      <c r="AQ70" s="15"/>
      <c r="AR70" s="15"/>
      <c r="AS70" s="1"/>
    </row>
    <row r="71" spans="2:48" ht="20.100000000000001" customHeight="1" x14ac:dyDescent="0.35">
      <c r="F71" s="137" t="str">
        <f>IF(F54="","",F54)</f>
        <v/>
      </c>
      <c r="G71" s="138" t="str">
        <f>IFERROR(IF(F71="","",AB54/$AB$66),0)</f>
        <v/>
      </c>
      <c r="H71" s="139" t="str">
        <f>IFERROR(IF(F71="","",AC54/$AC$66),0)</f>
        <v/>
      </c>
      <c r="I71" s="139" t="str">
        <f>IFERROR(IF(F71="","",AD54/$AD$66),0)</f>
        <v/>
      </c>
      <c r="J71" s="139" t="str">
        <f>IFERROR(IF(F71="","",AE54/$AE$66),0)</f>
        <v/>
      </c>
      <c r="K71" s="139" t="str">
        <f>IFERROR(IF(F71="","",AF54/$AF$66),0)</f>
        <v/>
      </c>
      <c r="L71" s="140" t="str">
        <f>IFERROR(IF(F71="","",$AG$66/AG54),0)</f>
        <v/>
      </c>
      <c r="M71" s="344" t="str">
        <f>IF(F71="","",IFERROR(AH54/$AH$66,0))</f>
        <v/>
      </c>
      <c r="N71" s="341" t="str">
        <f>IF(F71="","",IFERROR(T54/$T$66,0))</f>
        <v/>
      </c>
      <c r="O71" s="140" t="str">
        <f>IF(F71="","",IFERROR(O54/$O$66,0))</f>
        <v/>
      </c>
      <c r="P71" s="349" t="str">
        <f>IF(F71="","",IFERROR(V54/$V$66,0))</f>
        <v/>
      </c>
      <c r="Q71" s="431" t="str">
        <f>IF(F71="","",SUM(G71:P71))</f>
        <v/>
      </c>
      <c r="R71" s="390" t="str">
        <f>IF(F71="","",RANK(Q71,$Q$71:$Q$82))</f>
        <v/>
      </c>
      <c r="S71" s="1"/>
      <c r="W71" s="16"/>
      <c r="X71" s="16"/>
      <c r="Y71" s="16"/>
      <c r="Z71" s="16"/>
      <c r="AA71" s="16"/>
      <c r="AB71" s="1"/>
      <c r="AC71" s="1"/>
      <c r="AD71" s="1"/>
      <c r="AE71" s="29"/>
      <c r="AF71" s="30"/>
      <c r="AG71" s="30"/>
      <c r="AH71" s="43"/>
      <c r="AI71" s="31"/>
      <c r="AJ71" s="32"/>
      <c r="AK71" s="32"/>
      <c r="AL71" s="32"/>
      <c r="AM71" s="32"/>
      <c r="AN71" s="32"/>
      <c r="AO71" s="32"/>
      <c r="AP71" s="32"/>
      <c r="AQ71" s="32"/>
      <c r="AR71" s="32"/>
      <c r="AS71" s="31"/>
      <c r="AT71" s="31"/>
    </row>
    <row r="72" spans="2:48" ht="20.100000000000001" customHeight="1" x14ac:dyDescent="0.35">
      <c r="F72" s="141" t="str">
        <f t="shared" ref="F72:F82" si="41">IF(F55="","",F55)</f>
        <v/>
      </c>
      <c r="G72" s="22" t="str">
        <f t="shared" ref="G72:G82" si="42">IFERROR(IF(F72="","",AB55/$AB$66),0)</f>
        <v/>
      </c>
      <c r="H72" s="20" t="str">
        <f t="shared" ref="H72:H82" si="43">IFERROR(IF(F72="","",AC55/$AC$66),0)</f>
        <v/>
      </c>
      <c r="I72" s="20" t="str">
        <f t="shared" ref="I72:I82" si="44">IFERROR(IF(F72="","",AD55/$AD$66),0)</f>
        <v/>
      </c>
      <c r="J72" s="20" t="str">
        <f t="shared" ref="J72:J82" si="45">IFERROR(IF(F72="","",AE55/$AE$66),0)</f>
        <v/>
      </c>
      <c r="K72" s="20" t="str">
        <f t="shared" ref="K72:K82" si="46">IFERROR(IF(F72="","",AF55/$AF$66),0)</f>
        <v/>
      </c>
      <c r="L72" s="21" t="str">
        <f t="shared" ref="L72:L82" si="47">IFERROR(IF(F72="","",$AG$66/AG55),0)</f>
        <v/>
      </c>
      <c r="M72" s="345" t="str">
        <f t="shared" ref="M72:M82" si="48">IF(F72="","",IFERROR(AH55/$AH$66,0))</f>
        <v/>
      </c>
      <c r="N72" s="342" t="str">
        <f t="shared" ref="N72:N82" si="49">IF(F72="","",IFERROR(T55/$T$66,0))</f>
        <v/>
      </c>
      <c r="O72" s="21" t="str">
        <f t="shared" ref="O72:O82" si="50">IF(F72="","",IFERROR(O55/$O$66,0))</f>
        <v/>
      </c>
      <c r="P72" s="350" t="str">
        <f t="shared" ref="P72:P82" si="51">IF(F72="","",IFERROR(V55/$V$66,0))</f>
        <v/>
      </c>
      <c r="Q72" s="432" t="str">
        <f t="shared" ref="Q72:Q82" si="52">IF(F72="","",SUM(G72:P72))</f>
        <v/>
      </c>
      <c r="R72" s="391" t="str">
        <f t="shared" ref="R72:R82" si="53">IF(F72="","",RANK(Q72,$Q$71:$Q$82))</f>
        <v/>
      </c>
      <c r="S72" s="1"/>
      <c r="W72" s="16"/>
      <c r="X72" s="16"/>
      <c r="Y72" s="16"/>
      <c r="Z72" s="16"/>
      <c r="AA72" s="16"/>
      <c r="AB72" s="1"/>
      <c r="AC72" s="1"/>
      <c r="AD72" s="1"/>
      <c r="AE72" s="33"/>
      <c r="AF72" s="30"/>
      <c r="AG72" s="30"/>
      <c r="AH72" s="43"/>
      <c r="AI72" s="31"/>
      <c r="AJ72" s="32"/>
      <c r="AK72" s="32"/>
      <c r="AL72" s="32"/>
      <c r="AM72" s="32"/>
      <c r="AN72" s="32"/>
      <c r="AO72" s="32"/>
      <c r="AP72" s="32"/>
      <c r="AQ72" s="32"/>
      <c r="AR72" s="32"/>
      <c r="AS72" s="34"/>
      <c r="AT72" s="34"/>
      <c r="AU72" s="9"/>
      <c r="AV72" s="9"/>
    </row>
    <row r="73" spans="2:48" ht="20.100000000000001" customHeight="1" x14ac:dyDescent="0.35">
      <c r="F73" s="141" t="str">
        <f t="shared" si="41"/>
        <v/>
      </c>
      <c r="G73" s="22" t="str">
        <f t="shared" si="42"/>
        <v/>
      </c>
      <c r="H73" s="20" t="str">
        <f t="shared" si="43"/>
        <v/>
      </c>
      <c r="I73" s="20" t="str">
        <f t="shared" si="44"/>
        <v/>
      </c>
      <c r="J73" s="20" t="str">
        <f t="shared" si="45"/>
        <v/>
      </c>
      <c r="K73" s="20" t="str">
        <f t="shared" si="46"/>
        <v/>
      </c>
      <c r="L73" s="21" t="str">
        <f t="shared" si="47"/>
        <v/>
      </c>
      <c r="M73" s="345" t="str">
        <f t="shared" si="48"/>
        <v/>
      </c>
      <c r="N73" s="342" t="str">
        <f t="shared" si="49"/>
        <v/>
      </c>
      <c r="O73" s="21" t="str">
        <f t="shared" si="50"/>
        <v/>
      </c>
      <c r="P73" s="350" t="str">
        <f t="shared" si="51"/>
        <v/>
      </c>
      <c r="Q73" s="432" t="str">
        <f t="shared" si="52"/>
        <v/>
      </c>
      <c r="R73" s="391" t="str">
        <f t="shared" si="53"/>
        <v/>
      </c>
      <c r="S73" s="1"/>
      <c r="W73" s="16"/>
      <c r="X73" s="16"/>
      <c r="Y73" s="16"/>
      <c r="Z73" s="16"/>
      <c r="AA73" s="16"/>
      <c r="AB73" s="1"/>
      <c r="AC73" s="1"/>
      <c r="AD73" s="1"/>
      <c r="AE73" s="33"/>
      <c r="AF73" s="30"/>
      <c r="AG73" s="30"/>
      <c r="AH73" s="43"/>
      <c r="AI73" s="31"/>
      <c r="AJ73" s="32"/>
      <c r="AK73" s="32"/>
      <c r="AL73" s="32"/>
      <c r="AM73" s="32"/>
      <c r="AN73" s="32"/>
      <c r="AO73" s="32"/>
      <c r="AP73" s="32"/>
      <c r="AQ73" s="32"/>
      <c r="AR73" s="32"/>
      <c r="AS73" s="34"/>
      <c r="AT73" s="34"/>
      <c r="AU73" s="9"/>
      <c r="AV73" s="9"/>
    </row>
    <row r="74" spans="2:48" ht="20.100000000000001" customHeight="1" x14ac:dyDescent="0.35">
      <c r="F74" s="141" t="str">
        <f t="shared" si="41"/>
        <v/>
      </c>
      <c r="G74" s="22" t="str">
        <f t="shared" si="42"/>
        <v/>
      </c>
      <c r="H74" s="20" t="str">
        <f t="shared" si="43"/>
        <v/>
      </c>
      <c r="I74" s="20" t="str">
        <f t="shared" si="44"/>
        <v/>
      </c>
      <c r="J74" s="20" t="str">
        <f t="shared" si="45"/>
        <v/>
      </c>
      <c r="K74" s="20" t="str">
        <f t="shared" si="46"/>
        <v/>
      </c>
      <c r="L74" s="21" t="str">
        <f t="shared" si="47"/>
        <v/>
      </c>
      <c r="M74" s="345" t="str">
        <f t="shared" si="48"/>
        <v/>
      </c>
      <c r="N74" s="342" t="str">
        <f t="shared" si="49"/>
        <v/>
      </c>
      <c r="O74" s="21" t="str">
        <f t="shared" si="50"/>
        <v/>
      </c>
      <c r="P74" s="350" t="str">
        <f t="shared" si="51"/>
        <v/>
      </c>
      <c r="Q74" s="432" t="str">
        <f t="shared" si="52"/>
        <v/>
      </c>
      <c r="R74" s="391" t="str">
        <f t="shared" si="53"/>
        <v/>
      </c>
      <c r="S74" s="1"/>
      <c r="W74" s="16"/>
      <c r="X74" s="16"/>
      <c r="Y74" s="16"/>
      <c r="Z74" s="16"/>
      <c r="AA74" s="16"/>
      <c r="AB74" s="1"/>
      <c r="AC74" s="1"/>
      <c r="AD74" s="1"/>
      <c r="AE74" s="33"/>
      <c r="AF74" s="30"/>
      <c r="AG74" s="30"/>
      <c r="AH74" s="43"/>
      <c r="AI74" s="31"/>
      <c r="AJ74" s="32"/>
      <c r="AK74" s="32"/>
      <c r="AL74" s="32"/>
      <c r="AM74" s="32"/>
      <c r="AN74" s="32"/>
      <c r="AO74" s="32"/>
      <c r="AP74" s="32"/>
      <c r="AQ74" s="32"/>
      <c r="AR74" s="32"/>
      <c r="AS74" s="34"/>
      <c r="AT74" s="34"/>
      <c r="AU74" s="9"/>
      <c r="AV74" s="9"/>
    </row>
    <row r="75" spans="2:48" ht="20.100000000000001" customHeight="1" x14ac:dyDescent="0.35">
      <c r="F75" s="141" t="str">
        <f t="shared" si="41"/>
        <v/>
      </c>
      <c r="G75" s="22" t="str">
        <f t="shared" si="42"/>
        <v/>
      </c>
      <c r="H75" s="20" t="str">
        <f t="shared" si="43"/>
        <v/>
      </c>
      <c r="I75" s="20" t="str">
        <f t="shared" si="44"/>
        <v/>
      </c>
      <c r="J75" s="20" t="str">
        <f t="shared" si="45"/>
        <v/>
      </c>
      <c r="K75" s="20" t="str">
        <f t="shared" si="46"/>
        <v/>
      </c>
      <c r="L75" s="21" t="str">
        <f t="shared" si="47"/>
        <v/>
      </c>
      <c r="M75" s="345" t="str">
        <f t="shared" si="48"/>
        <v/>
      </c>
      <c r="N75" s="342" t="str">
        <f t="shared" si="49"/>
        <v/>
      </c>
      <c r="O75" s="21" t="str">
        <f t="shared" si="50"/>
        <v/>
      </c>
      <c r="P75" s="350" t="str">
        <f t="shared" si="51"/>
        <v/>
      </c>
      <c r="Q75" s="432" t="str">
        <f t="shared" si="52"/>
        <v/>
      </c>
      <c r="R75" s="391" t="str">
        <f t="shared" si="53"/>
        <v/>
      </c>
      <c r="S75" s="1"/>
      <c r="W75" s="16"/>
      <c r="X75" s="16"/>
      <c r="Y75" s="16"/>
      <c r="Z75" s="16"/>
      <c r="AA75" s="16"/>
      <c r="AB75" s="1"/>
      <c r="AC75" s="1"/>
      <c r="AD75" s="1"/>
      <c r="AE75" s="33"/>
      <c r="AF75" s="30"/>
      <c r="AG75" s="30"/>
      <c r="AH75" s="43"/>
      <c r="AI75" s="31"/>
      <c r="AJ75" s="32"/>
      <c r="AK75" s="32"/>
      <c r="AL75" s="32"/>
      <c r="AM75" s="32"/>
      <c r="AN75" s="32"/>
      <c r="AO75" s="32"/>
      <c r="AP75" s="32"/>
      <c r="AQ75" s="32"/>
      <c r="AR75" s="32"/>
      <c r="AS75" s="34"/>
      <c r="AT75" s="34"/>
      <c r="AU75" s="9"/>
      <c r="AV75" s="9"/>
    </row>
    <row r="76" spans="2:48" ht="20.100000000000001" customHeight="1" x14ac:dyDescent="0.35">
      <c r="F76" s="141" t="str">
        <f t="shared" si="41"/>
        <v/>
      </c>
      <c r="G76" s="22" t="str">
        <f t="shared" si="42"/>
        <v/>
      </c>
      <c r="H76" s="20" t="str">
        <f t="shared" si="43"/>
        <v/>
      </c>
      <c r="I76" s="20" t="str">
        <f t="shared" si="44"/>
        <v/>
      </c>
      <c r="J76" s="20" t="str">
        <f t="shared" si="45"/>
        <v/>
      </c>
      <c r="K76" s="20" t="str">
        <f t="shared" si="46"/>
        <v/>
      </c>
      <c r="L76" s="21" t="str">
        <f t="shared" si="47"/>
        <v/>
      </c>
      <c r="M76" s="345" t="str">
        <f t="shared" si="48"/>
        <v/>
      </c>
      <c r="N76" s="342" t="str">
        <f t="shared" si="49"/>
        <v/>
      </c>
      <c r="O76" s="21" t="str">
        <f t="shared" si="50"/>
        <v/>
      </c>
      <c r="P76" s="350" t="str">
        <f t="shared" si="51"/>
        <v/>
      </c>
      <c r="Q76" s="432" t="str">
        <f t="shared" si="52"/>
        <v/>
      </c>
      <c r="R76" s="391" t="str">
        <f t="shared" si="53"/>
        <v/>
      </c>
      <c r="S76" s="1"/>
      <c r="W76" s="16"/>
      <c r="X76" s="16"/>
      <c r="Y76" s="16"/>
      <c r="Z76" s="16"/>
      <c r="AA76" s="16"/>
      <c r="AB76" s="1"/>
      <c r="AC76" s="1"/>
      <c r="AD76" s="1"/>
      <c r="AE76" s="33"/>
      <c r="AF76" s="30"/>
      <c r="AG76" s="30"/>
      <c r="AH76" s="43"/>
      <c r="AI76" s="31"/>
      <c r="AJ76" s="32"/>
      <c r="AK76" s="32"/>
      <c r="AL76" s="32"/>
      <c r="AM76" s="32"/>
      <c r="AN76" s="32"/>
      <c r="AO76" s="32"/>
      <c r="AP76" s="32"/>
      <c r="AQ76" s="32"/>
      <c r="AR76" s="32"/>
      <c r="AS76" s="34"/>
      <c r="AT76" s="34"/>
      <c r="AU76" s="9"/>
      <c r="AV76" s="9"/>
    </row>
    <row r="77" spans="2:48" ht="20.100000000000001" customHeight="1" x14ac:dyDescent="0.35">
      <c r="F77" s="141" t="str">
        <f t="shared" si="41"/>
        <v/>
      </c>
      <c r="G77" s="22" t="str">
        <f t="shared" si="42"/>
        <v/>
      </c>
      <c r="H77" s="20" t="str">
        <f t="shared" si="43"/>
        <v/>
      </c>
      <c r="I77" s="20" t="str">
        <f t="shared" si="44"/>
        <v/>
      </c>
      <c r="J77" s="20" t="str">
        <f t="shared" si="45"/>
        <v/>
      </c>
      <c r="K77" s="20" t="str">
        <f t="shared" si="46"/>
        <v/>
      </c>
      <c r="L77" s="21" t="str">
        <f t="shared" si="47"/>
        <v/>
      </c>
      <c r="M77" s="345" t="str">
        <f t="shared" si="48"/>
        <v/>
      </c>
      <c r="N77" s="342" t="str">
        <f t="shared" si="49"/>
        <v/>
      </c>
      <c r="O77" s="21" t="str">
        <f t="shared" si="50"/>
        <v/>
      </c>
      <c r="P77" s="350" t="str">
        <f t="shared" si="51"/>
        <v/>
      </c>
      <c r="Q77" s="432" t="str">
        <f t="shared" si="52"/>
        <v/>
      </c>
      <c r="R77" s="391" t="str">
        <f t="shared" si="53"/>
        <v/>
      </c>
      <c r="S77" s="1"/>
      <c r="W77" s="16"/>
      <c r="X77" s="16"/>
      <c r="Y77" s="16"/>
      <c r="Z77" s="16"/>
      <c r="AA77" s="16"/>
      <c r="AB77" s="1"/>
      <c r="AC77" s="1"/>
      <c r="AD77" s="1"/>
      <c r="AE77" s="33"/>
      <c r="AF77" s="30"/>
      <c r="AG77" s="30"/>
      <c r="AH77" s="43"/>
      <c r="AI77" s="31"/>
      <c r="AJ77" s="32"/>
      <c r="AK77" s="32"/>
      <c r="AL77" s="32"/>
      <c r="AM77" s="32"/>
      <c r="AN77" s="32"/>
      <c r="AO77" s="32"/>
      <c r="AP77" s="32"/>
      <c r="AQ77" s="32"/>
      <c r="AR77" s="32"/>
      <c r="AS77" s="34"/>
      <c r="AT77" s="34"/>
      <c r="AU77" s="9"/>
      <c r="AV77" s="9"/>
    </row>
    <row r="78" spans="2:48" ht="20.100000000000001" customHeight="1" x14ac:dyDescent="0.35">
      <c r="F78" s="141" t="str">
        <f t="shared" si="41"/>
        <v/>
      </c>
      <c r="G78" s="22" t="str">
        <f t="shared" si="42"/>
        <v/>
      </c>
      <c r="H78" s="20" t="str">
        <f t="shared" si="43"/>
        <v/>
      </c>
      <c r="I78" s="20" t="str">
        <f t="shared" si="44"/>
        <v/>
      </c>
      <c r="J78" s="20" t="str">
        <f t="shared" si="45"/>
        <v/>
      </c>
      <c r="K78" s="20" t="str">
        <f t="shared" si="46"/>
        <v/>
      </c>
      <c r="L78" s="21" t="str">
        <f t="shared" si="47"/>
        <v/>
      </c>
      <c r="M78" s="345" t="str">
        <f t="shared" si="48"/>
        <v/>
      </c>
      <c r="N78" s="342" t="str">
        <f t="shared" si="49"/>
        <v/>
      </c>
      <c r="O78" s="21" t="str">
        <f t="shared" si="50"/>
        <v/>
      </c>
      <c r="P78" s="350" t="str">
        <f t="shared" si="51"/>
        <v/>
      </c>
      <c r="Q78" s="432" t="str">
        <f t="shared" si="52"/>
        <v/>
      </c>
      <c r="R78" s="391" t="str">
        <f t="shared" si="53"/>
        <v/>
      </c>
      <c r="S78" s="1"/>
      <c r="W78" s="16"/>
      <c r="X78" s="16"/>
      <c r="Y78" s="16"/>
      <c r="Z78" s="16"/>
      <c r="AA78" s="16"/>
      <c r="AB78" s="1"/>
      <c r="AC78" s="1"/>
      <c r="AD78" s="1"/>
      <c r="AE78" s="33"/>
      <c r="AF78" s="30"/>
      <c r="AG78" s="30"/>
      <c r="AH78" s="43"/>
      <c r="AI78" s="31"/>
      <c r="AJ78" s="32"/>
      <c r="AK78" s="32"/>
      <c r="AL78" s="32"/>
      <c r="AM78" s="32"/>
      <c r="AN78" s="32"/>
      <c r="AO78" s="32"/>
      <c r="AP78" s="32"/>
      <c r="AQ78" s="32"/>
      <c r="AR78" s="32"/>
      <c r="AS78" s="34"/>
      <c r="AT78" s="34"/>
      <c r="AU78" s="9"/>
      <c r="AV78" s="9"/>
    </row>
    <row r="79" spans="2:48" ht="20.100000000000001" customHeight="1" x14ac:dyDescent="0.35">
      <c r="F79" s="141" t="str">
        <f t="shared" si="41"/>
        <v/>
      </c>
      <c r="G79" s="22" t="str">
        <f t="shared" si="42"/>
        <v/>
      </c>
      <c r="H79" s="20" t="str">
        <f t="shared" si="43"/>
        <v/>
      </c>
      <c r="I79" s="20" t="str">
        <f t="shared" si="44"/>
        <v/>
      </c>
      <c r="J79" s="20" t="str">
        <f t="shared" si="45"/>
        <v/>
      </c>
      <c r="K79" s="20" t="str">
        <f t="shared" si="46"/>
        <v/>
      </c>
      <c r="L79" s="21" t="str">
        <f t="shared" si="47"/>
        <v/>
      </c>
      <c r="M79" s="345" t="str">
        <f t="shared" si="48"/>
        <v/>
      </c>
      <c r="N79" s="342" t="str">
        <f t="shared" si="49"/>
        <v/>
      </c>
      <c r="O79" s="21" t="str">
        <f t="shared" si="50"/>
        <v/>
      </c>
      <c r="P79" s="350" t="str">
        <f t="shared" si="51"/>
        <v/>
      </c>
      <c r="Q79" s="432" t="str">
        <f t="shared" si="52"/>
        <v/>
      </c>
      <c r="R79" s="391" t="str">
        <f t="shared" si="53"/>
        <v/>
      </c>
      <c r="S79" s="1"/>
      <c r="W79" s="9"/>
      <c r="X79" s="16"/>
      <c r="Y79" s="16"/>
      <c r="Z79" s="16"/>
      <c r="AA79" s="16"/>
      <c r="AB79" s="1"/>
      <c r="AC79" s="1"/>
      <c r="AD79" s="1"/>
      <c r="AE79" s="33"/>
      <c r="AF79" s="30"/>
      <c r="AG79" s="30"/>
      <c r="AH79" s="43"/>
      <c r="AI79" s="31"/>
      <c r="AJ79" s="32"/>
      <c r="AK79" s="32"/>
      <c r="AL79" s="32"/>
      <c r="AM79" s="32"/>
      <c r="AN79" s="32"/>
      <c r="AO79" s="32"/>
      <c r="AP79" s="32"/>
      <c r="AQ79" s="32"/>
      <c r="AR79" s="32"/>
      <c r="AS79" s="34"/>
      <c r="AT79" s="34"/>
      <c r="AU79" s="9"/>
      <c r="AV79" s="9"/>
    </row>
    <row r="80" spans="2:48" ht="20.100000000000001" customHeight="1" x14ac:dyDescent="0.35">
      <c r="F80" s="141" t="str">
        <f t="shared" si="41"/>
        <v/>
      </c>
      <c r="G80" s="22" t="str">
        <f t="shared" si="42"/>
        <v/>
      </c>
      <c r="H80" s="20" t="str">
        <f t="shared" si="43"/>
        <v/>
      </c>
      <c r="I80" s="20" t="str">
        <f t="shared" si="44"/>
        <v/>
      </c>
      <c r="J80" s="20" t="str">
        <f t="shared" si="45"/>
        <v/>
      </c>
      <c r="K80" s="20" t="str">
        <f t="shared" si="46"/>
        <v/>
      </c>
      <c r="L80" s="21" t="str">
        <f t="shared" si="47"/>
        <v/>
      </c>
      <c r="M80" s="345" t="str">
        <f t="shared" si="48"/>
        <v/>
      </c>
      <c r="N80" s="342" t="str">
        <f t="shared" si="49"/>
        <v/>
      </c>
      <c r="O80" s="21" t="str">
        <f t="shared" si="50"/>
        <v/>
      </c>
      <c r="P80" s="23" t="str">
        <f t="shared" si="51"/>
        <v/>
      </c>
      <c r="Q80" s="433" t="str">
        <f t="shared" si="52"/>
        <v/>
      </c>
      <c r="R80" s="392" t="str">
        <f t="shared" si="53"/>
        <v/>
      </c>
      <c r="S80" s="16"/>
      <c r="T80" s="9"/>
      <c r="U80" s="9"/>
      <c r="V80" s="9"/>
      <c r="W80" s="9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J80" s="15"/>
      <c r="AK80" s="15"/>
      <c r="AL80" s="15"/>
      <c r="AM80" s="15"/>
      <c r="AN80" s="15"/>
      <c r="AO80" s="15"/>
      <c r="AP80" s="15"/>
      <c r="AQ80" s="15"/>
      <c r="AR80" s="15"/>
      <c r="AS80" s="9"/>
      <c r="AT80" s="16"/>
      <c r="AU80" s="9"/>
      <c r="AV80" s="9"/>
    </row>
    <row r="81" spans="2:37" ht="20.100000000000001" customHeight="1" x14ac:dyDescent="0.35">
      <c r="F81" s="141" t="str">
        <f t="shared" si="41"/>
        <v/>
      </c>
      <c r="G81" s="22" t="str">
        <f t="shared" si="42"/>
        <v/>
      </c>
      <c r="H81" s="20" t="str">
        <f t="shared" si="43"/>
        <v/>
      </c>
      <c r="I81" s="20" t="str">
        <f t="shared" si="44"/>
        <v/>
      </c>
      <c r="J81" s="20" t="str">
        <f t="shared" si="45"/>
        <v/>
      </c>
      <c r="K81" s="20" t="str">
        <f t="shared" si="46"/>
        <v/>
      </c>
      <c r="L81" s="21" t="str">
        <f t="shared" si="47"/>
        <v/>
      </c>
      <c r="M81" s="345" t="str">
        <f t="shared" si="48"/>
        <v/>
      </c>
      <c r="N81" s="342" t="str">
        <f t="shared" si="49"/>
        <v/>
      </c>
      <c r="O81" s="21" t="str">
        <f t="shared" si="50"/>
        <v/>
      </c>
      <c r="P81" s="350" t="str">
        <f t="shared" si="51"/>
        <v/>
      </c>
      <c r="Q81" s="432" t="str">
        <f t="shared" si="52"/>
        <v/>
      </c>
      <c r="R81" s="391" t="str">
        <f t="shared" si="53"/>
        <v/>
      </c>
      <c r="S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K81" s="11"/>
    </row>
    <row r="82" spans="2:37" ht="20.100000000000001" customHeight="1" thickBot="1" x14ac:dyDescent="0.4">
      <c r="F82" s="142" t="str">
        <f t="shared" si="41"/>
        <v/>
      </c>
      <c r="G82" s="143" t="str">
        <f t="shared" si="42"/>
        <v/>
      </c>
      <c r="H82" s="144" t="str">
        <f t="shared" si="43"/>
        <v/>
      </c>
      <c r="I82" s="144" t="str">
        <f t="shared" si="44"/>
        <v/>
      </c>
      <c r="J82" s="144" t="str">
        <f t="shared" si="45"/>
        <v/>
      </c>
      <c r="K82" s="144" t="str">
        <f t="shared" si="46"/>
        <v/>
      </c>
      <c r="L82" s="145" t="str">
        <f t="shared" si="47"/>
        <v/>
      </c>
      <c r="M82" s="346" t="str">
        <f t="shared" si="48"/>
        <v/>
      </c>
      <c r="N82" s="343" t="str">
        <f t="shared" si="49"/>
        <v/>
      </c>
      <c r="O82" s="145" t="str">
        <f t="shared" si="50"/>
        <v/>
      </c>
      <c r="P82" s="351" t="str">
        <f t="shared" si="51"/>
        <v/>
      </c>
      <c r="Q82" s="434" t="str">
        <f t="shared" si="52"/>
        <v/>
      </c>
      <c r="R82" s="393" t="str">
        <f t="shared" si="53"/>
        <v/>
      </c>
      <c r="S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7" ht="20.100000000000001" customHeight="1" thickTop="1" x14ac:dyDescent="0.35">
      <c r="B83" s="37"/>
      <c r="O83" s="1"/>
      <c r="P83" s="1"/>
      <c r="Q83" s="1"/>
      <c r="R83" s="1"/>
      <c r="S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7" ht="20.100000000000001" customHeight="1" thickBot="1" x14ac:dyDescent="0.4"/>
    <row r="85" spans="2:37" ht="20.100000000000001" customHeight="1" thickTop="1" thickBot="1" x14ac:dyDescent="0.4">
      <c r="AC85" s="186" t="str">
        <f>S86</f>
        <v>出率</v>
      </c>
      <c r="AD85" s="187" t="str">
        <f>T86</f>
        <v>振率</v>
      </c>
      <c r="AE85" s="187" t="str">
        <f>U86</f>
        <v>盗塁</v>
      </c>
      <c r="AF85" s="188" t="str">
        <f>V86</f>
        <v/>
      </c>
      <c r="AG85" s="189" t="s">
        <v>49</v>
      </c>
      <c r="AH85" s="190" t="s">
        <v>50</v>
      </c>
    </row>
    <row r="86" spans="2:37" ht="20.100000000000001" customHeight="1" thickTop="1" thickBot="1" x14ac:dyDescent="0.4">
      <c r="F86" s="135" t="s">
        <v>26</v>
      </c>
      <c r="G86" s="51" t="s">
        <v>1</v>
      </c>
      <c r="H86" s="51" t="s">
        <v>42</v>
      </c>
      <c r="I86" s="52" t="s">
        <v>43</v>
      </c>
      <c r="J86" s="52" t="s">
        <v>4</v>
      </c>
      <c r="K86" s="52" t="s">
        <v>13</v>
      </c>
      <c r="L86" s="147" t="s">
        <v>44</v>
      </c>
      <c r="M86" s="313" t="s">
        <v>93</v>
      </c>
      <c r="N86" s="109" t="s">
        <v>47</v>
      </c>
      <c r="O86" s="49" t="s">
        <v>48</v>
      </c>
      <c r="P86" s="53" t="s">
        <v>46</v>
      </c>
      <c r="Q86" s="394"/>
      <c r="R86" s="149"/>
      <c r="S86" s="150" t="str">
        <f>IF(入力!I5="","",入力!I5)</f>
        <v>出率</v>
      </c>
      <c r="T86" s="48" t="str">
        <f>IF(入力!J5="","",入力!J5)</f>
        <v>振率</v>
      </c>
      <c r="U86" s="48" t="str">
        <f>IF(入力!K5="","",入力!K5)</f>
        <v>盗塁</v>
      </c>
      <c r="V86" s="151" t="str">
        <f>IF(入力!L5="","",入力!L5)</f>
        <v/>
      </c>
      <c r="W86" s="50" t="s">
        <v>49</v>
      </c>
      <c r="X86" s="53" t="s">
        <v>50</v>
      </c>
      <c r="Y86" s="149"/>
      <c r="Z86" s="149"/>
      <c r="AA86" s="149"/>
      <c r="AB86" s="149"/>
      <c r="AC86" s="152">
        <f>通年成績ラインアップ!$P$22</f>
        <v>1.8</v>
      </c>
      <c r="AD86" s="153">
        <f>通年成績ラインアップ!$Q$22</f>
        <v>1.6</v>
      </c>
      <c r="AE86" s="153">
        <f>通年成績ラインアップ!$R$22</f>
        <v>1.4</v>
      </c>
      <c r="AF86" s="154">
        <f>通年成績ラインアップ!$S$22</f>
        <v>1.2</v>
      </c>
      <c r="AG86" s="155"/>
      <c r="AH86" s="156"/>
      <c r="AI86" s="9"/>
    </row>
    <row r="87" spans="2:37" ht="20.100000000000001" customHeight="1" x14ac:dyDescent="0.35">
      <c r="D87" s="35"/>
      <c r="E87" s="38"/>
      <c r="F87" s="137" t="str">
        <f>IF(F71="","",F71)</f>
        <v/>
      </c>
      <c r="G87" s="138" t="str">
        <f>$G$71</f>
        <v/>
      </c>
      <c r="H87" s="139" t="str">
        <f>$H$71</f>
        <v/>
      </c>
      <c r="I87" s="139" t="str">
        <f>$I$71</f>
        <v/>
      </c>
      <c r="J87" s="139" t="str">
        <f>$J$71</f>
        <v/>
      </c>
      <c r="K87" s="139" t="str">
        <f>$K$71</f>
        <v/>
      </c>
      <c r="L87" s="140" t="str">
        <f>$L$71</f>
        <v/>
      </c>
      <c r="M87" s="344" t="str">
        <f>$M$71</f>
        <v/>
      </c>
      <c r="N87" s="341" t="str">
        <f>$N$71</f>
        <v/>
      </c>
      <c r="O87" s="140" t="str">
        <f>$O$71</f>
        <v/>
      </c>
      <c r="P87" s="349" t="str">
        <f>$P$71</f>
        <v/>
      </c>
      <c r="Q87" s="395"/>
      <c r="R87" s="16"/>
      <c r="S87" s="160" t="str">
        <f>IFERROR(HLOOKUP(S86,G86:P98,2,FALSE),"")</f>
        <v/>
      </c>
      <c r="T87" s="161" t="str">
        <f>IFERROR(HLOOKUP($T$86,$G$86:$P$98,2,FALSE),"")</f>
        <v/>
      </c>
      <c r="U87" s="162" t="str">
        <f>IFERROR(HLOOKUP($U$86,$G$86:$P$98,2,FALSE),"")</f>
        <v/>
      </c>
      <c r="V87" s="163" t="str">
        <f>IFERROR(HLOOKUP($V$86,$G$86:$P$98,2,FALSE),"")</f>
        <v/>
      </c>
      <c r="W87" s="164" t="str">
        <f>IF(F87="","",SUM(S87:V87))</f>
        <v/>
      </c>
      <c r="X87" s="165" t="str">
        <f>IF(F87="","",RANK(W87,$W$87:$W$98)+COUNTIF(W87:$W$98,W87)-1)</f>
        <v/>
      </c>
      <c r="Y87" s="31" t="str">
        <f>F87</f>
        <v/>
      </c>
      <c r="Z87" s="16"/>
      <c r="AA87" s="16"/>
      <c r="AB87" s="16"/>
      <c r="AC87" s="166" t="str">
        <f>IFERROR(S87*AC86,"")</f>
        <v/>
      </c>
      <c r="AD87" s="167" t="str">
        <f>IFERROR(T87*$AD$86,"")</f>
        <v/>
      </c>
      <c r="AE87" s="167" t="str">
        <f>IFERROR(U87*$AE$86,"")</f>
        <v/>
      </c>
      <c r="AF87" s="168" t="str">
        <f>IFERROR(V87*$AF$86,"")</f>
        <v/>
      </c>
      <c r="AG87" s="169" t="str">
        <f>IF(F87="","",SUM(AC87:AF87))</f>
        <v/>
      </c>
      <c r="AH87" s="165" t="str">
        <f>IF(F87="","",RANK(AG87,$AG$87:$AG$98)+COUNTIF(AG87:$AG$98,AG87)-1)</f>
        <v/>
      </c>
      <c r="AI87" s="2" t="str">
        <f>F87</f>
        <v/>
      </c>
    </row>
    <row r="88" spans="2:37" ht="20.100000000000001" customHeight="1" x14ac:dyDescent="0.35">
      <c r="D88" s="35"/>
      <c r="E88" s="38"/>
      <c r="F88" s="141" t="str">
        <f t="shared" ref="F88:F98" si="54">IF(F72="","",F72)</f>
        <v/>
      </c>
      <c r="G88" s="22" t="str">
        <f>$G$72</f>
        <v/>
      </c>
      <c r="H88" s="20" t="str">
        <f>$H$72</f>
        <v/>
      </c>
      <c r="I88" s="20" t="str">
        <f>$I$72</f>
        <v/>
      </c>
      <c r="J88" s="20" t="str">
        <f>$J$72</f>
        <v/>
      </c>
      <c r="K88" s="20" t="str">
        <f>$K$72</f>
        <v/>
      </c>
      <c r="L88" s="21" t="str">
        <f>$L$72</f>
        <v/>
      </c>
      <c r="M88" s="345" t="str">
        <f>$M$72</f>
        <v/>
      </c>
      <c r="N88" s="342" t="str">
        <f>$N$72</f>
        <v/>
      </c>
      <c r="O88" s="21" t="str">
        <f>$O$72</f>
        <v/>
      </c>
      <c r="P88" s="350" t="str">
        <f>$P$72</f>
        <v/>
      </c>
      <c r="Q88" s="395"/>
      <c r="R88" s="16"/>
      <c r="S88" s="28" t="str">
        <f>IFERROR(HLOOKUP(S86,G86:P98,3,FALSE),"")</f>
        <v/>
      </c>
      <c r="T88" s="26" t="str">
        <f>IFERROR(HLOOKUP($T$86,$G$86:$P$98,3,FALSE),"")</f>
        <v/>
      </c>
      <c r="U88" s="170" t="str">
        <f>IFERROR(HLOOKUP($U$86,$G$86:$P$98,3,FALSE),"")</f>
        <v/>
      </c>
      <c r="V88" s="27" t="str">
        <f>IFERROR(HLOOKUP($V$86,$G$86:$P$98,3,FALSE),"")</f>
        <v/>
      </c>
      <c r="W88" s="40" t="str">
        <f t="shared" ref="W88:W98" si="55">IF(F88="","",SUM(S88:V88))</f>
        <v/>
      </c>
      <c r="X88" s="24" t="str">
        <f>IF(F88="","",RANK(W88,$W$87:$W$98)+COUNTIF(W88:$W$98,W88)-1)</f>
        <v/>
      </c>
      <c r="Y88" s="31" t="str">
        <f t="shared" ref="Y88:Y98" si="56">F88</f>
        <v/>
      </c>
      <c r="Z88" s="16"/>
      <c r="AA88" s="16"/>
      <c r="AB88" s="16"/>
      <c r="AC88" s="42" t="str">
        <f t="shared" ref="AC88:AC98" si="57">IFERROR(S88*$AC$86,"")</f>
        <v/>
      </c>
      <c r="AD88" s="171" t="str">
        <f t="shared" ref="AD88:AD98" si="58">IFERROR(T88*$AD$86,"")</f>
        <v/>
      </c>
      <c r="AE88" s="171" t="str">
        <f t="shared" ref="AE88:AE98" si="59">IFERROR(U88*$AE$86,"")</f>
        <v/>
      </c>
      <c r="AF88" s="172" t="str">
        <f t="shared" ref="AF88:AF98" si="60">IFERROR(V88*$AF$86,"")</f>
        <v/>
      </c>
      <c r="AG88" s="173" t="str">
        <f t="shared" ref="AG88:AG98" si="61">IF(F88="","",SUM(AC88:AF88))</f>
        <v/>
      </c>
      <c r="AH88" s="24" t="str">
        <f>IF(F88="","",RANK(AG88,$AG$87:$AG$98)+COUNTIF(AG88:$AG$98,AG88)-1)</f>
        <v/>
      </c>
      <c r="AI88" s="2" t="str">
        <f t="shared" ref="AI88:AI98" si="62">F88</f>
        <v/>
      </c>
    </row>
    <row r="89" spans="2:37" ht="20.100000000000001" customHeight="1" x14ac:dyDescent="0.35">
      <c r="D89" s="35"/>
      <c r="E89" s="38"/>
      <c r="F89" s="141" t="str">
        <f t="shared" si="54"/>
        <v/>
      </c>
      <c r="G89" s="22" t="str">
        <f>$G$73</f>
        <v/>
      </c>
      <c r="H89" s="20" t="str">
        <f>$H$73</f>
        <v/>
      </c>
      <c r="I89" s="20" t="str">
        <f>$I$73</f>
        <v/>
      </c>
      <c r="J89" s="20" t="str">
        <f>$J$73</f>
        <v/>
      </c>
      <c r="K89" s="20" t="str">
        <f>$K$73</f>
        <v/>
      </c>
      <c r="L89" s="21" t="str">
        <f>$L$73</f>
        <v/>
      </c>
      <c r="M89" s="345" t="str">
        <f>$M$73</f>
        <v/>
      </c>
      <c r="N89" s="342" t="str">
        <f>$N$73</f>
        <v/>
      </c>
      <c r="O89" s="21" t="str">
        <f>$O$73</f>
        <v/>
      </c>
      <c r="P89" s="350" t="str">
        <f>$P$73</f>
        <v/>
      </c>
      <c r="Q89" s="395"/>
      <c r="R89" s="16"/>
      <c r="S89" s="28" t="str">
        <f>IFERROR(HLOOKUP(S86,G86:P98,4,FALSE),"")</f>
        <v/>
      </c>
      <c r="T89" s="26" t="str">
        <f>IFERROR(HLOOKUP($T$86,$G$86:$P$98,4,FALSE),"")</f>
        <v/>
      </c>
      <c r="U89" s="170" t="str">
        <f>IFERROR(HLOOKUP($U$86,$G$86:$P$98,4,FALSE),"")</f>
        <v/>
      </c>
      <c r="V89" s="27" t="str">
        <f>IFERROR(HLOOKUP($V$86,$G$86:$P$98,4,FALSE),"")</f>
        <v/>
      </c>
      <c r="W89" s="40" t="str">
        <f t="shared" si="55"/>
        <v/>
      </c>
      <c r="X89" s="24" t="str">
        <f>IF(F89="","",RANK(W89,$W$87:$W$98)+COUNTIF(W89:$W$98,W89)-1)</f>
        <v/>
      </c>
      <c r="Y89" s="31" t="str">
        <f t="shared" si="56"/>
        <v/>
      </c>
      <c r="Z89" s="16"/>
      <c r="AA89" s="16"/>
      <c r="AB89" s="16"/>
      <c r="AC89" s="42" t="str">
        <f t="shared" si="57"/>
        <v/>
      </c>
      <c r="AD89" s="171" t="str">
        <f t="shared" si="58"/>
        <v/>
      </c>
      <c r="AE89" s="171" t="str">
        <f t="shared" si="59"/>
        <v/>
      </c>
      <c r="AF89" s="172" t="str">
        <f t="shared" si="60"/>
        <v/>
      </c>
      <c r="AG89" s="173" t="str">
        <f t="shared" si="61"/>
        <v/>
      </c>
      <c r="AH89" s="24" t="str">
        <f>IF(F89="","",RANK(AG89,$AG$87:$AG$98)+COUNTIF(AG89:$AG$98,AG89)-1)</f>
        <v/>
      </c>
      <c r="AI89" s="2" t="str">
        <f t="shared" si="62"/>
        <v/>
      </c>
    </row>
    <row r="90" spans="2:37" ht="20.100000000000001" customHeight="1" x14ac:dyDescent="0.35">
      <c r="D90" s="35"/>
      <c r="E90" s="38"/>
      <c r="F90" s="141" t="str">
        <f t="shared" si="54"/>
        <v/>
      </c>
      <c r="G90" s="22" t="str">
        <f>$G$74</f>
        <v/>
      </c>
      <c r="H90" s="20" t="str">
        <f>$H$74</f>
        <v/>
      </c>
      <c r="I90" s="20" t="str">
        <f>$I$74</f>
        <v/>
      </c>
      <c r="J90" s="20" t="str">
        <f>$J$74</f>
        <v/>
      </c>
      <c r="K90" s="20" t="str">
        <f>$K$74</f>
        <v/>
      </c>
      <c r="L90" s="21" t="str">
        <f>$L$74</f>
        <v/>
      </c>
      <c r="M90" s="345" t="str">
        <f>$M$74</f>
        <v/>
      </c>
      <c r="N90" s="342" t="str">
        <f>$N$74</f>
        <v/>
      </c>
      <c r="O90" s="21" t="str">
        <f>$O$74</f>
        <v/>
      </c>
      <c r="P90" s="350" t="str">
        <f>$P$74</f>
        <v/>
      </c>
      <c r="Q90" s="395"/>
      <c r="R90" s="16"/>
      <c r="S90" s="28" t="str">
        <f>IFERROR(HLOOKUP(S86,G86:P98,5,FALSE),"")</f>
        <v/>
      </c>
      <c r="T90" s="26" t="str">
        <f>IFERROR(HLOOKUP($T$86,$G$86:$P$98,5,FALSE),"")</f>
        <v/>
      </c>
      <c r="U90" s="170" t="str">
        <f>IFERROR(HLOOKUP($U$86,$G$86:$P$98,5,FALSE),"")</f>
        <v/>
      </c>
      <c r="V90" s="27" t="str">
        <f>IFERROR(HLOOKUP($V$86,$G$86:$P$98,5,FALSE),"")</f>
        <v/>
      </c>
      <c r="W90" s="40" t="str">
        <f t="shared" si="55"/>
        <v/>
      </c>
      <c r="X90" s="24" t="str">
        <f>IF(F90="","",RANK(W90,$W$87:$W$98)+COUNTIF(W90:$W$98,W90)-1)</f>
        <v/>
      </c>
      <c r="Y90" s="31" t="str">
        <f t="shared" si="56"/>
        <v/>
      </c>
      <c r="Z90" s="16"/>
      <c r="AA90" s="16"/>
      <c r="AB90" s="16"/>
      <c r="AC90" s="42" t="str">
        <f t="shared" si="57"/>
        <v/>
      </c>
      <c r="AD90" s="171" t="str">
        <f t="shared" si="58"/>
        <v/>
      </c>
      <c r="AE90" s="171" t="str">
        <f t="shared" si="59"/>
        <v/>
      </c>
      <c r="AF90" s="172" t="str">
        <f t="shared" si="60"/>
        <v/>
      </c>
      <c r="AG90" s="173" t="str">
        <f t="shared" si="61"/>
        <v/>
      </c>
      <c r="AH90" s="24" t="str">
        <f>IF(F90="","",RANK(AG90,$AG$87:$AG$98)+COUNTIF(AG90:$AG$98,AG90)-1)</f>
        <v/>
      </c>
      <c r="AI90" s="2" t="str">
        <f t="shared" si="62"/>
        <v/>
      </c>
    </row>
    <row r="91" spans="2:37" ht="20.100000000000001" customHeight="1" x14ac:dyDescent="0.35">
      <c r="D91" s="35"/>
      <c r="E91" s="38"/>
      <c r="F91" s="141" t="str">
        <f t="shared" si="54"/>
        <v/>
      </c>
      <c r="G91" s="22" t="str">
        <f>$G$75</f>
        <v/>
      </c>
      <c r="H91" s="20" t="str">
        <f>$H$75</f>
        <v/>
      </c>
      <c r="I91" s="20" t="str">
        <f>$I$75</f>
        <v/>
      </c>
      <c r="J91" s="20" t="str">
        <f>$J$75</f>
        <v/>
      </c>
      <c r="K91" s="20" t="str">
        <f>$K$75</f>
        <v/>
      </c>
      <c r="L91" s="21" t="str">
        <f>$L$75</f>
        <v/>
      </c>
      <c r="M91" s="345" t="str">
        <f>$M$75</f>
        <v/>
      </c>
      <c r="N91" s="342" t="str">
        <f>$N$75</f>
        <v/>
      </c>
      <c r="O91" s="21" t="str">
        <f>$O$75</f>
        <v/>
      </c>
      <c r="P91" s="350" t="str">
        <f>$P$75</f>
        <v/>
      </c>
      <c r="Q91" s="395"/>
      <c r="R91" s="16"/>
      <c r="S91" s="28" t="str">
        <f>IFERROR(HLOOKUP(S86,G86:P98,6,FALSE),"")</f>
        <v/>
      </c>
      <c r="T91" s="26" t="str">
        <f>IFERROR(HLOOKUP($T$86,$G$86:$P$98,6,FALSE),"")</f>
        <v/>
      </c>
      <c r="U91" s="170" t="str">
        <f>IFERROR(HLOOKUP($U$86,$G$86:$P$98,6,FALSE),"")</f>
        <v/>
      </c>
      <c r="V91" s="27" t="str">
        <f>IFERROR(HLOOKUP($V$86,$G$86:$P$98,6,FALSE),"")</f>
        <v/>
      </c>
      <c r="W91" s="40" t="str">
        <f t="shared" si="55"/>
        <v/>
      </c>
      <c r="X91" s="24" t="str">
        <f>IF(F91="","",RANK(W91,$W$87:$W$98)+COUNTIF(W91:$W$98,W91)-1)</f>
        <v/>
      </c>
      <c r="Y91" s="31" t="str">
        <f t="shared" si="56"/>
        <v/>
      </c>
      <c r="Z91" s="16"/>
      <c r="AA91" s="16"/>
      <c r="AB91" s="16"/>
      <c r="AC91" s="42" t="str">
        <f t="shared" si="57"/>
        <v/>
      </c>
      <c r="AD91" s="171" t="str">
        <f t="shared" si="58"/>
        <v/>
      </c>
      <c r="AE91" s="171" t="str">
        <f t="shared" si="59"/>
        <v/>
      </c>
      <c r="AF91" s="172" t="str">
        <f t="shared" si="60"/>
        <v/>
      </c>
      <c r="AG91" s="173" t="str">
        <f t="shared" si="61"/>
        <v/>
      </c>
      <c r="AH91" s="24" t="str">
        <f>IF(F91="","",RANK(AG91,$AG$87:$AG$98)+COUNTIF(AG91:$AG$98,AG91)-1)</f>
        <v/>
      </c>
      <c r="AI91" s="2" t="str">
        <f t="shared" si="62"/>
        <v/>
      </c>
    </row>
    <row r="92" spans="2:37" ht="20.100000000000001" customHeight="1" x14ac:dyDescent="0.35">
      <c r="D92" s="35"/>
      <c r="E92" s="38"/>
      <c r="F92" s="141" t="str">
        <f t="shared" si="54"/>
        <v/>
      </c>
      <c r="G92" s="22" t="str">
        <f>$G$76</f>
        <v/>
      </c>
      <c r="H92" s="20" t="str">
        <f>$H$76</f>
        <v/>
      </c>
      <c r="I92" s="20" t="str">
        <f>$I$76</f>
        <v/>
      </c>
      <c r="J92" s="20" t="str">
        <f>$J$76</f>
        <v/>
      </c>
      <c r="K92" s="20" t="str">
        <f>$K$76</f>
        <v/>
      </c>
      <c r="L92" s="21" t="str">
        <f>$L$76</f>
        <v/>
      </c>
      <c r="M92" s="345" t="str">
        <f>$M$76</f>
        <v/>
      </c>
      <c r="N92" s="342" t="str">
        <f>$N$76</f>
        <v/>
      </c>
      <c r="O92" s="21" t="str">
        <f>$O$76</f>
        <v/>
      </c>
      <c r="P92" s="350" t="str">
        <f>$P$76</f>
        <v/>
      </c>
      <c r="Q92" s="395"/>
      <c r="R92" s="16"/>
      <c r="S92" s="28" t="str">
        <f>IFERROR(HLOOKUP(S86,G86:P98,7,FALSE),"")</f>
        <v/>
      </c>
      <c r="T92" s="26" t="str">
        <f>IFERROR(HLOOKUP($T$86,$G$86:$P$98,7,FALSE),"")</f>
        <v/>
      </c>
      <c r="U92" s="170" t="str">
        <f>IFERROR(HLOOKUP($U$86,$G$86:$P$98,7,FALSE),"")</f>
        <v/>
      </c>
      <c r="V92" s="27" t="str">
        <f>IFERROR(HLOOKUP($V$86,$G$86:$P$98,7,FALSE),"")</f>
        <v/>
      </c>
      <c r="W92" s="40" t="str">
        <f t="shared" si="55"/>
        <v/>
      </c>
      <c r="X92" s="24" t="str">
        <f>IF(F92="","",RANK(W92,$W$87:$W$98)+COUNTIF(W92:$W$98,W92)-1)</f>
        <v/>
      </c>
      <c r="Y92" s="31" t="str">
        <f t="shared" si="56"/>
        <v/>
      </c>
      <c r="Z92" s="16"/>
      <c r="AA92" s="16"/>
      <c r="AB92" s="16"/>
      <c r="AC92" s="42" t="str">
        <f t="shared" si="57"/>
        <v/>
      </c>
      <c r="AD92" s="171" t="str">
        <f t="shared" si="58"/>
        <v/>
      </c>
      <c r="AE92" s="171" t="str">
        <f t="shared" si="59"/>
        <v/>
      </c>
      <c r="AF92" s="172" t="str">
        <f t="shared" si="60"/>
        <v/>
      </c>
      <c r="AG92" s="173" t="str">
        <f t="shared" si="61"/>
        <v/>
      </c>
      <c r="AH92" s="24" t="str">
        <f>IF(F92="","",RANK(AG92,$AG$87:$AG$98)+COUNTIF(AG92:$AG$98,AG92)-1)</f>
        <v/>
      </c>
      <c r="AI92" s="2" t="str">
        <f t="shared" si="62"/>
        <v/>
      </c>
    </row>
    <row r="93" spans="2:37" ht="20.100000000000001" customHeight="1" x14ac:dyDescent="0.35">
      <c r="D93" s="35"/>
      <c r="E93" s="38"/>
      <c r="F93" s="141" t="str">
        <f t="shared" si="54"/>
        <v/>
      </c>
      <c r="G93" s="22" t="str">
        <f>$G$77</f>
        <v/>
      </c>
      <c r="H93" s="20" t="str">
        <f>$H$77</f>
        <v/>
      </c>
      <c r="I93" s="20" t="str">
        <f>$I$77</f>
        <v/>
      </c>
      <c r="J93" s="20" t="str">
        <f>$J$77</f>
        <v/>
      </c>
      <c r="K93" s="20" t="str">
        <f>$K$77</f>
        <v/>
      </c>
      <c r="L93" s="21" t="str">
        <f>$L$77</f>
        <v/>
      </c>
      <c r="M93" s="345" t="str">
        <f>$M$77</f>
        <v/>
      </c>
      <c r="N93" s="342" t="str">
        <f>$N$77</f>
        <v/>
      </c>
      <c r="O93" s="21" t="str">
        <f>$O$77</f>
        <v/>
      </c>
      <c r="P93" s="350" t="str">
        <f>$P$77</f>
        <v/>
      </c>
      <c r="Q93" s="395"/>
      <c r="R93" s="16"/>
      <c r="S93" s="28" t="str">
        <f>IFERROR(HLOOKUP(S86,G86:P98,8,FALSE),"")</f>
        <v/>
      </c>
      <c r="T93" s="26" t="str">
        <f>IFERROR(HLOOKUP($T$86,$G$86:$P$98,8,FALSE),"")</f>
        <v/>
      </c>
      <c r="U93" s="170" t="str">
        <f>IFERROR(HLOOKUP($U$86,$G$86:$P$98,8,FALSE),"")</f>
        <v/>
      </c>
      <c r="V93" s="27" t="str">
        <f>IFERROR(HLOOKUP($V$86,$G$86:$P$98,8,FALSE),"")</f>
        <v/>
      </c>
      <c r="W93" s="40" t="str">
        <f t="shared" si="55"/>
        <v/>
      </c>
      <c r="X93" s="24" t="str">
        <f>IF(F93="","",RANK(W93,$W$87:$W$98)+COUNTIF(W93:$W$98,W93)-1)</f>
        <v/>
      </c>
      <c r="Y93" s="31" t="str">
        <f t="shared" si="56"/>
        <v/>
      </c>
      <c r="Z93" s="16"/>
      <c r="AA93" s="16"/>
      <c r="AB93" s="16"/>
      <c r="AC93" s="42" t="str">
        <f t="shared" si="57"/>
        <v/>
      </c>
      <c r="AD93" s="171" t="str">
        <f t="shared" si="58"/>
        <v/>
      </c>
      <c r="AE93" s="171" t="str">
        <f t="shared" si="59"/>
        <v/>
      </c>
      <c r="AF93" s="172" t="str">
        <f t="shared" si="60"/>
        <v/>
      </c>
      <c r="AG93" s="173" t="str">
        <f t="shared" si="61"/>
        <v/>
      </c>
      <c r="AH93" s="24" t="str">
        <f>IF(F93="","",RANK(AG93,$AG$87:$AG$98)+COUNTIF(AG93:$AG$98,AG93)-1)</f>
        <v/>
      </c>
      <c r="AI93" s="2" t="str">
        <f t="shared" si="62"/>
        <v/>
      </c>
    </row>
    <row r="94" spans="2:37" ht="20.100000000000001" customHeight="1" x14ac:dyDescent="0.35">
      <c r="D94" s="35"/>
      <c r="E94" s="38"/>
      <c r="F94" s="141" t="str">
        <f t="shared" si="54"/>
        <v/>
      </c>
      <c r="G94" s="22" t="str">
        <f>$G$78</f>
        <v/>
      </c>
      <c r="H94" s="20" t="str">
        <f>$H$78</f>
        <v/>
      </c>
      <c r="I94" s="20" t="str">
        <f>$I$78</f>
        <v/>
      </c>
      <c r="J94" s="20" t="str">
        <f>$J$78</f>
        <v/>
      </c>
      <c r="K94" s="20" t="str">
        <f>$K$78</f>
        <v/>
      </c>
      <c r="L94" s="21" t="str">
        <f>$L$78</f>
        <v/>
      </c>
      <c r="M94" s="345" t="str">
        <f>$M$78</f>
        <v/>
      </c>
      <c r="N94" s="342" t="str">
        <f>$N$78</f>
        <v/>
      </c>
      <c r="O94" s="21" t="str">
        <f>$O$78</f>
        <v/>
      </c>
      <c r="P94" s="350" t="str">
        <f>$P$78</f>
        <v/>
      </c>
      <c r="Q94" s="395"/>
      <c r="R94" s="16"/>
      <c r="S94" s="28" t="str">
        <f>IFERROR(HLOOKUP(S86,G86:P98,9,FALSE),"")</f>
        <v/>
      </c>
      <c r="T94" s="26" t="str">
        <f>IFERROR(HLOOKUP($T$86,$G$86:$P$98,9,FALSE),"")</f>
        <v/>
      </c>
      <c r="U94" s="170" t="str">
        <f>IFERROR(HLOOKUP($U$86,$G$86:$P$98,9,FALSE),"")</f>
        <v/>
      </c>
      <c r="V94" s="27" t="str">
        <f>IFERROR(HLOOKUP($V$86,$G$86:$P$98,9,FALSE),"")</f>
        <v/>
      </c>
      <c r="W94" s="40" t="str">
        <f t="shared" si="55"/>
        <v/>
      </c>
      <c r="X94" s="24" t="str">
        <f>IF(F94="","",RANK(W94,$W$87:$W$98)+COUNTIF(W94:$W$98,W94)-1)</f>
        <v/>
      </c>
      <c r="Y94" s="31" t="str">
        <f t="shared" si="56"/>
        <v/>
      </c>
      <c r="Z94" s="16"/>
      <c r="AA94" s="16"/>
      <c r="AB94" s="16"/>
      <c r="AC94" s="42" t="str">
        <f t="shared" si="57"/>
        <v/>
      </c>
      <c r="AD94" s="171" t="str">
        <f t="shared" si="58"/>
        <v/>
      </c>
      <c r="AE94" s="171" t="str">
        <f t="shared" si="59"/>
        <v/>
      </c>
      <c r="AF94" s="172" t="str">
        <f t="shared" si="60"/>
        <v/>
      </c>
      <c r="AG94" s="173" t="str">
        <f t="shared" si="61"/>
        <v/>
      </c>
      <c r="AH94" s="24" t="str">
        <f>IF(F94="","",RANK(AG94,$AG$87:$AG$98)+COUNTIF(AG94:$AG$98,AG94)-1)</f>
        <v/>
      </c>
      <c r="AI94" s="2" t="str">
        <f t="shared" si="62"/>
        <v/>
      </c>
    </row>
    <row r="95" spans="2:37" ht="20.100000000000001" customHeight="1" x14ac:dyDescent="0.35">
      <c r="D95" s="35"/>
      <c r="E95" s="38"/>
      <c r="F95" s="141" t="str">
        <f t="shared" si="54"/>
        <v/>
      </c>
      <c r="G95" s="22" t="str">
        <f>$G$79</f>
        <v/>
      </c>
      <c r="H95" s="20" t="str">
        <f>$H$79</f>
        <v/>
      </c>
      <c r="I95" s="20" t="str">
        <f>$I$79</f>
        <v/>
      </c>
      <c r="J95" s="20" t="str">
        <f>$J$79</f>
        <v/>
      </c>
      <c r="K95" s="20" t="str">
        <f>$K$79</f>
        <v/>
      </c>
      <c r="L95" s="21" t="str">
        <f>$L$79</f>
        <v/>
      </c>
      <c r="M95" s="345" t="str">
        <f>$M$79</f>
        <v/>
      </c>
      <c r="N95" s="342" t="str">
        <f>$N$79</f>
        <v/>
      </c>
      <c r="O95" s="21" t="str">
        <f>$O$79</f>
        <v/>
      </c>
      <c r="P95" s="350" t="str">
        <f>$P$79</f>
        <v/>
      </c>
      <c r="Q95" s="395"/>
      <c r="R95" s="16"/>
      <c r="S95" s="28" t="str">
        <f>IFERROR(HLOOKUP(S86,G86:P98,10,FALSE),"")</f>
        <v/>
      </c>
      <c r="T95" s="26" t="str">
        <f>IFERROR(HLOOKUP($T$86,$G$86:$P$98,10,FALSE),"")</f>
        <v/>
      </c>
      <c r="U95" s="170" t="str">
        <f>IFERROR(HLOOKUP($U$86,$G$86:$P$98,10,FALSE),"")</f>
        <v/>
      </c>
      <c r="V95" s="27" t="str">
        <f>IFERROR(HLOOKUP($V$86,$G$86:$P$98,10,FALSE),"")</f>
        <v/>
      </c>
      <c r="W95" s="40" t="str">
        <f t="shared" si="55"/>
        <v/>
      </c>
      <c r="X95" s="24" t="str">
        <f>IF(F95="","",RANK(W95,$W$87:$W$98)+COUNTIF(W95:$W$98,W95)-1)</f>
        <v/>
      </c>
      <c r="Y95" s="31" t="str">
        <f t="shared" si="56"/>
        <v/>
      </c>
      <c r="Z95" s="16"/>
      <c r="AA95" s="16"/>
      <c r="AB95" s="16"/>
      <c r="AC95" s="42" t="str">
        <f t="shared" si="57"/>
        <v/>
      </c>
      <c r="AD95" s="171" t="str">
        <f t="shared" si="58"/>
        <v/>
      </c>
      <c r="AE95" s="171" t="str">
        <f t="shared" si="59"/>
        <v/>
      </c>
      <c r="AF95" s="172" t="str">
        <f t="shared" si="60"/>
        <v/>
      </c>
      <c r="AG95" s="173" t="str">
        <f t="shared" si="61"/>
        <v/>
      </c>
      <c r="AH95" s="24" t="str">
        <f>IF(F95="","",RANK(AG95,$AG$87:$AG$98)+COUNTIF(AG95:$AG$98,AG95)-1)</f>
        <v/>
      </c>
      <c r="AI95" s="2" t="str">
        <f t="shared" si="62"/>
        <v/>
      </c>
    </row>
    <row r="96" spans="2:37" ht="20.100000000000001" customHeight="1" x14ac:dyDescent="0.35">
      <c r="D96" s="35"/>
      <c r="E96" s="38"/>
      <c r="F96" s="141" t="str">
        <f t="shared" si="54"/>
        <v/>
      </c>
      <c r="G96" s="22" t="str">
        <f>$G$80</f>
        <v/>
      </c>
      <c r="H96" s="20" t="str">
        <f>$H$80</f>
        <v/>
      </c>
      <c r="I96" s="20" t="str">
        <f>$I$80</f>
        <v/>
      </c>
      <c r="J96" s="20" t="str">
        <f>$J$80</f>
        <v/>
      </c>
      <c r="K96" s="20" t="str">
        <f>$K$80</f>
        <v/>
      </c>
      <c r="L96" s="21" t="str">
        <f>$L$80</f>
        <v/>
      </c>
      <c r="M96" s="345" t="str">
        <f>$M$80</f>
        <v/>
      </c>
      <c r="N96" s="342" t="str">
        <f>$N$80</f>
        <v/>
      </c>
      <c r="O96" s="21" t="str">
        <f>$O$80</f>
        <v/>
      </c>
      <c r="P96" s="23" t="str">
        <f>$P$80</f>
        <v/>
      </c>
      <c r="Q96" s="395"/>
      <c r="R96" s="16"/>
      <c r="S96" s="28" t="str">
        <f>IFERROR(HLOOKUP(S86,G86:P98,11,FALSE),"")</f>
        <v/>
      </c>
      <c r="T96" s="26" t="str">
        <f>IFERROR(HLOOKUP($T$86,$G$86:$P$98,11,FALSE),"")</f>
        <v/>
      </c>
      <c r="U96" s="170" t="str">
        <f>IFERROR(HLOOKUP($U$86,$G$86:$P$98,11,FALSE),"")</f>
        <v/>
      </c>
      <c r="V96" s="27" t="str">
        <f>IFERROR(HLOOKUP($V$86,$G$86:$P$98,11,FALSE),"")</f>
        <v/>
      </c>
      <c r="W96" s="40" t="str">
        <f t="shared" si="55"/>
        <v/>
      </c>
      <c r="X96" s="24" t="str">
        <f>IF(F96="","",RANK(W96,$W$87:$W$98)+COUNTIF(W96:$W$98,W96)-1)</f>
        <v/>
      </c>
      <c r="Y96" s="31" t="str">
        <f t="shared" si="56"/>
        <v/>
      </c>
      <c r="Z96" s="16"/>
      <c r="AA96" s="16"/>
      <c r="AB96" s="16"/>
      <c r="AC96" s="42" t="str">
        <f t="shared" si="57"/>
        <v/>
      </c>
      <c r="AD96" s="171" t="str">
        <f t="shared" si="58"/>
        <v/>
      </c>
      <c r="AE96" s="171" t="str">
        <f t="shared" si="59"/>
        <v/>
      </c>
      <c r="AF96" s="172" t="str">
        <f t="shared" si="60"/>
        <v/>
      </c>
      <c r="AG96" s="173" t="str">
        <f t="shared" si="61"/>
        <v/>
      </c>
      <c r="AH96" s="24" t="str">
        <f>IF(F96="","",RANK(AG96,$AG$87:$AG$98)+COUNTIF(AG96:$AG$98,AG96)-1)</f>
        <v/>
      </c>
      <c r="AI96" s="2" t="str">
        <f t="shared" si="62"/>
        <v/>
      </c>
    </row>
    <row r="97" spans="4:35" ht="20.100000000000001" customHeight="1" x14ac:dyDescent="0.35">
      <c r="D97" s="35"/>
      <c r="E97" s="38"/>
      <c r="F97" s="141" t="str">
        <f t="shared" si="54"/>
        <v/>
      </c>
      <c r="G97" s="22" t="str">
        <f>$G$81</f>
        <v/>
      </c>
      <c r="H97" s="20" t="str">
        <f>$H$81</f>
        <v/>
      </c>
      <c r="I97" s="20" t="str">
        <f>$I$81</f>
        <v/>
      </c>
      <c r="J97" s="20" t="str">
        <f>$J$81</f>
        <v/>
      </c>
      <c r="K97" s="20" t="str">
        <f>$K$81</f>
        <v/>
      </c>
      <c r="L97" s="21" t="str">
        <f>$L$81</f>
        <v/>
      </c>
      <c r="M97" s="345" t="str">
        <f>$M$81</f>
        <v/>
      </c>
      <c r="N97" s="342" t="str">
        <f>$N$81</f>
        <v/>
      </c>
      <c r="O97" s="21" t="str">
        <f>$O$81</f>
        <v/>
      </c>
      <c r="P97" s="350" t="str">
        <f>$P$81</f>
        <v/>
      </c>
      <c r="Q97" s="395"/>
      <c r="R97" s="16"/>
      <c r="S97" s="28" t="str">
        <f>IFERROR(HLOOKUP(S86,G86:P98,12,FALSE),"")</f>
        <v/>
      </c>
      <c r="T97" s="26" t="str">
        <f>IFERROR(HLOOKUP($T$86,$G$86:$P$98,12,FALSE),"")</f>
        <v/>
      </c>
      <c r="U97" s="170" t="str">
        <f>IFERROR(HLOOKUP($U$86,$G$86:$P$98,12,FALSE),"")</f>
        <v/>
      </c>
      <c r="V97" s="27" t="str">
        <f>IFERROR(HLOOKUP($V$86,$G$86:$P$98,12,FALSE),"")</f>
        <v/>
      </c>
      <c r="W97" s="40" t="str">
        <f t="shared" si="55"/>
        <v/>
      </c>
      <c r="X97" s="24" t="str">
        <f>IF(F97="","",RANK(W97,$W$87:$W$98)+COUNTIF(W97:$W$98,W97)-1)</f>
        <v/>
      </c>
      <c r="Y97" s="31" t="str">
        <f t="shared" si="56"/>
        <v/>
      </c>
      <c r="Z97" s="16"/>
      <c r="AA97" s="16"/>
      <c r="AB97" s="16"/>
      <c r="AC97" s="42" t="str">
        <f t="shared" si="57"/>
        <v/>
      </c>
      <c r="AD97" s="171" t="str">
        <f t="shared" si="58"/>
        <v/>
      </c>
      <c r="AE97" s="171" t="str">
        <f t="shared" si="59"/>
        <v/>
      </c>
      <c r="AF97" s="172" t="str">
        <f t="shared" si="60"/>
        <v/>
      </c>
      <c r="AG97" s="173" t="str">
        <f t="shared" si="61"/>
        <v/>
      </c>
      <c r="AH97" s="24" t="str">
        <f>IF(F97="","",RANK(AG97,$AG$87:$AG$98)+COUNTIF(AG97:$AG$98,AG97)-1)</f>
        <v/>
      </c>
      <c r="AI97" s="2" t="str">
        <f t="shared" si="62"/>
        <v/>
      </c>
    </row>
    <row r="98" spans="4:35" ht="20.100000000000001" customHeight="1" thickBot="1" x14ac:dyDescent="0.4">
      <c r="D98" s="35"/>
      <c r="E98" s="38"/>
      <c r="F98" s="142" t="str">
        <f t="shared" si="54"/>
        <v/>
      </c>
      <c r="G98" s="143" t="str">
        <f>$G$82</f>
        <v/>
      </c>
      <c r="H98" s="144" t="str">
        <f>$H$82</f>
        <v/>
      </c>
      <c r="I98" s="144" t="str">
        <f>$I$82</f>
        <v/>
      </c>
      <c r="J98" s="144" t="str">
        <f>$J$82</f>
        <v/>
      </c>
      <c r="K98" s="144" t="str">
        <f>$K$82</f>
        <v/>
      </c>
      <c r="L98" s="145" t="str">
        <f>$L$82</f>
        <v/>
      </c>
      <c r="M98" s="346" t="str">
        <f>$M$82</f>
        <v/>
      </c>
      <c r="N98" s="343" t="str">
        <f>$N$82</f>
        <v/>
      </c>
      <c r="O98" s="145" t="str">
        <f>$O$82</f>
        <v/>
      </c>
      <c r="P98" s="351" t="str">
        <f>$P$82</f>
        <v/>
      </c>
      <c r="Q98" s="395"/>
      <c r="R98" s="16"/>
      <c r="S98" s="178" t="str">
        <f>IFERROR(HLOOKUP(S86,G86:P98,13,FALSE),"")</f>
        <v/>
      </c>
      <c r="T98" s="175" t="str">
        <f>IFERROR(HLOOKUP($T$86,$G$86:$P$98,13,FALSE),"")</f>
        <v/>
      </c>
      <c r="U98" s="179" t="str">
        <f>IFERROR(HLOOKUP($U$86,$G$86:$P$98,13,FALSE),"")</f>
        <v/>
      </c>
      <c r="V98" s="176" t="str">
        <f>IFERROR(HLOOKUP($V$86,$G$86:$P$98,13,FALSE),"")</f>
        <v/>
      </c>
      <c r="W98" s="180" t="str">
        <f t="shared" si="55"/>
        <v/>
      </c>
      <c r="X98" s="177" t="str">
        <f>IF(F98="","",RANK(W98,$W$87:$W$98)+COUNTIF(W98:$W$98,W98)-1)</f>
        <v/>
      </c>
      <c r="Y98" s="1" t="str">
        <f t="shared" si="56"/>
        <v/>
      </c>
      <c r="Z98" s="16"/>
      <c r="AA98" s="16"/>
      <c r="AB98" s="16"/>
      <c r="AC98" s="181" t="str">
        <f t="shared" si="57"/>
        <v/>
      </c>
      <c r="AD98" s="182" t="str">
        <f t="shared" si="58"/>
        <v/>
      </c>
      <c r="AE98" s="182" t="str">
        <f t="shared" si="59"/>
        <v/>
      </c>
      <c r="AF98" s="183" t="str">
        <f t="shared" si="60"/>
        <v/>
      </c>
      <c r="AG98" s="184" t="str">
        <f t="shared" si="61"/>
        <v/>
      </c>
      <c r="AH98" s="177" t="str">
        <f>IF(F98="","",RANK(AG98,$AG$87:$AG$98)+COUNTIF(AG98:$AG$98,AG98)-1)</f>
        <v/>
      </c>
      <c r="AI98" s="2" t="str">
        <f t="shared" si="62"/>
        <v/>
      </c>
    </row>
    <row r="99" spans="4:35" ht="20.100000000000001" customHeight="1" thickTop="1" x14ac:dyDescent="0.35">
      <c r="D99" s="35"/>
      <c r="E99" s="35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16"/>
      <c r="AI99" s="9"/>
    </row>
    <row r="100" spans="4:35" ht="20.100000000000001" customHeight="1" x14ac:dyDescent="0.35">
      <c r="D100" s="35"/>
      <c r="E100" s="35"/>
      <c r="F100" s="9"/>
      <c r="G100" s="9"/>
      <c r="H100" s="9"/>
      <c r="I100" s="9"/>
      <c r="J100" s="9"/>
      <c r="K100" s="9"/>
      <c r="L100" s="9"/>
      <c r="M100" s="185"/>
      <c r="N100" s="9"/>
      <c r="O100" s="9"/>
      <c r="P100" s="9"/>
      <c r="Q100" s="9"/>
      <c r="R100" s="9"/>
      <c r="S100" s="9"/>
      <c r="T100" s="185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16"/>
      <c r="AI100" s="9"/>
    </row>
    <row r="101" spans="4:35" ht="20.100000000000001" customHeight="1" thickBot="1" x14ac:dyDescent="0.4">
      <c r="D101" s="35"/>
      <c r="E101" s="35"/>
      <c r="F101" s="16"/>
      <c r="G101" s="149"/>
      <c r="H101" s="149"/>
      <c r="I101" s="149"/>
      <c r="J101" s="149"/>
      <c r="K101" s="149"/>
      <c r="L101" s="149"/>
      <c r="M101" s="16"/>
      <c r="N101" s="149"/>
      <c r="O101" s="149"/>
      <c r="P101" s="149"/>
      <c r="Q101" s="149"/>
      <c r="R101" s="149"/>
      <c r="S101" s="149"/>
      <c r="T101" s="16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16"/>
      <c r="AI101" s="9"/>
    </row>
    <row r="102" spans="4:35" ht="20.100000000000001" customHeight="1" thickTop="1" thickBot="1" x14ac:dyDescent="0.4">
      <c r="D102" s="35"/>
      <c r="E102" s="35"/>
      <c r="F102" s="9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9"/>
      <c r="V102" s="9"/>
      <c r="W102" s="9"/>
      <c r="X102" s="9"/>
      <c r="Y102" s="9"/>
      <c r="Z102" s="9"/>
      <c r="AA102" s="9"/>
      <c r="AB102" s="9"/>
      <c r="AC102" s="186" t="str">
        <f>S103</f>
        <v>犠打</v>
      </c>
      <c r="AD102" s="187" t="str">
        <f>T103</f>
        <v>振率</v>
      </c>
      <c r="AE102" s="187" t="str">
        <f>U103</f>
        <v/>
      </c>
      <c r="AF102" s="188" t="str">
        <f>V103</f>
        <v/>
      </c>
      <c r="AG102" s="189" t="s">
        <v>49</v>
      </c>
      <c r="AH102" s="190" t="s">
        <v>50</v>
      </c>
      <c r="AI102" s="9"/>
    </row>
    <row r="103" spans="4:35" ht="20.100000000000001" customHeight="1" thickTop="1" thickBot="1" x14ac:dyDescent="0.4">
      <c r="D103" s="35"/>
      <c r="E103" s="35"/>
      <c r="F103" s="135" t="s">
        <v>26</v>
      </c>
      <c r="G103" s="51" t="s">
        <v>1</v>
      </c>
      <c r="H103" s="51" t="s">
        <v>42</v>
      </c>
      <c r="I103" s="52" t="s">
        <v>43</v>
      </c>
      <c r="J103" s="52" t="s">
        <v>4</v>
      </c>
      <c r="K103" s="52" t="s">
        <v>13</v>
      </c>
      <c r="L103" s="147" t="s">
        <v>44</v>
      </c>
      <c r="M103" s="313" t="s">
        <v>93</v>
      </c>
      <c r="N103" s="109" t="s">
        <v>47</v>
      </c>
      <c r="O103" s="49" t="s">
        <v>48</v>
      </c>
      <c r="P103" s="53" t="s">
        <v>46</v>
      </c>
      <c r="Q103" s="394"/>
      <c r="R103" s="16"/>
      <c r="S103" s="150" t="str">
        <f>IF(入力!I6="","",入力!I6)</f>
        <v>犠打</v>
      </c>
      <c r="T103" s="48" t="str">
        <f>IF(入力!J6="","",入力!J6)</f>
        <v>振率</v>
      </c>
      <c r="U103" s="48" t="str">
        <f>IF(入力!K6="","",入力!K6)</f>
        <v/>
      </c>
      <c r="V103" s="151" t="str">
        <f>IF(入力!L6="","",入力!L6)</f>
        <v/>
      </c>
      <c r="W103" s="50" t="s">
        <v>49</v>
      </c>
      <c r="X103" s="53" t="s">
        <v>50</v>
      </c>
      <c r="Y103" s="9"/>
      <c r="Z103" s="9"/>
      <c r="AA103" s="9"/>
      <c r="AB103" s="9"/>
      <c r="AC103" s="152">
        <f>通年成績ラインアップ!$P$22</f>
        <v>1.8</v>
      </c>
      <c r="AD103" s="153">
        <f>通年成績ラインアップ!$Q$22</f>
        <v>1.6</v>
      </c>
      <c r="AE103" s="153">
        <f>通年成績ラインアップ!$R$22</f>
        <v>1.4</v>
      </c>
      <c r="AF103" s="154">
        <f>通年成績ラインアップ!$S$22</f>
        <v>1.2</v>
      </c>
      <c r="AG103" s="155"/>
      <c r="AH103" s="156"/>
      <c r="AI103" s="9"/>
    </row>
    <row r="104" spans="4:35" ht="20.100000000000001" customHeight="1" x14ac:dyDescent="0.35">
      <c r="D104" s="35"/>
      <c r="E104" s="38"/>
      <c r="F104" s="137" t="str">
        <f>$F$54</f>
        <v/>
      </c>
      <c r="G104" s="157" t="str">
        <f>IF($F$71="","",$G$71)</f>
        <v/>
      </c>
      <c r="H104" s="158" t="str">
        <f>IF($F$71="","",$H$71)</f>
        <v/>
      </c>
      <c r="I104" s="158" t="str">
        <f>IF($F$71="","",$I$71)</f>
        <v/>
      </c>
      <c r="J104" s="158" t="str">
        <f>IF($F$71="","",$J$71)</f>
        <v/>
      </c>
      <c r="K104" s="158" t="str">
        <f>IF($F$71="","",$K$71)</f>
        <v/>
      </c>
      <c r="L104" s="159" t="str">
        <f>IF($F$71="","",$L$71)</f>
        <v/>
      </c>
      <c r="M104" s="354" t="str">
        <f>IF($F$71="","",$M$71)</f>
        <v/>
      </c>
      <c r="N104" s="352" t="str">
        <f>IF($F$71="","",$N$71)</f>
        <v/>
      </c>
      <c r="O104" s="163" t="str">
        <f>IF($F$71="","",$O$71)</f>
        <v/>
      </c>
      <c r="P104" s="360" t="str">
        <f>IF(F104="","",SUM(G104:O104))</f>
        <v/>
      </c>
      <c r="Q104" s="395"/>
      <c r="R104" s="16"/>
      <c r="S104" s="160" t="str">
        <f>IFERROR(HLOOKUP($S$103,$G$103:$P$115,2,FALSE),"")</f>
        <v/>
      </c>
      <c r="T104" s="161" t="str">
        <f>IFERROR(HLOOKUP($T$103,$G$103:$P$115,2,FALSE),"")</f>
        <v/>
      </c>
      <c r="U104" s="162" t="str">
        <f>IFERROR(HLOOKUP($U$103,$G$103:$P$115,2,FALSE),"")</f>
        <v/>
      </c>
      <c r="V104" s="163" t="str">
        <f>IFERROR(HLOOKUP($V$103,$G$103:$P$115,2,FALSE),"")</f>
        <v/>
      </c>
      <c r="W104" s="164" t="str">
        <f>IF(F104="","",SUM(S104:V104))</f>
        <v/>
      </c>
      <c r="X104" s="165" t="str">
        <f>IF(F104="","",RANK(W104,$W$104:$W$115)+COUNTIF(W104:$W$115,W104)-1)</f>
        <v/>
      </c>
      <c r="Y104" s="2" t="str">
        <f>F104</f>
        <v/>
      </c>
      <c r="Z104" s="9"/>
      <c r="AA104" s="9"/>
      <c r="AB104" s="9"/>
      <c r="AC104" s="166" t="str">
        <f>IFERROR(S104*$AC$103,"")</f>
        <v/>
      </c>
      <c r="AD104" s="167" t="str">
        <f>IFERROR(T104*$AD$103,"")</f>
        <v/>
      </c>
      <c r="AE104" s="167" t="str">
        <f>IFERROR(U104*$AE$103,"")</f>
        <v/>
      </c>
      <c r="AF104" s="168" t="str">
        <f>IFERROR(V104*$AF$103,"")</f>
        <v/>
      </c>
      <c r="AG104" s="169" t="str">
        <f t="shared" ref="AG104:AG115" si="63">IF(F104="","",SUM(AC104:AF104))</f>
        <v/>
      </c>
      <c r="AH104" s="165" t="str">
        <f>IF(F104="","",RANK(AG104,$AG$104:$AG$115)+COUNTIF(AG104:$AG$115,AG104)-1)</f>
        <v/>
      </c>
      <c r="AI104" s="2" t="str">
        <f t="shared" ref="AI104:AI115" si="64">F104</f>
        <v/>
      </c>
    </row>
    <row r="105" spans="4:35" ht="20.100000000000001" customHeight="1" x14ac:dyDescent="0.35">
      <c r="D105" s="35"/>
      <c r="E105" s="38"/>
      <c r="F105" s="141" t="str">
        <f>$F$55</f>
        <v/>
      </c>
      <c r="G105" s="25" t="str">
        <f>IF($F$72="","",$G$72)</f>
        <v/>
      </c>
      <c r="H105" s="26" t="str">
        <f>IF($F$72="","",$H$72)</f>
        <v/>
      </c>
      <c r="I105" s="26" t="str">
        <f>IF($F$72="","",$I$72)</f>
        <v/>
      </c>
      <c r="J105" s="26" t="str">
        <f>IF($F$72="","",$J$72)</f>
        <v/>
      </c>
      <c r="K105" s="26" t="str">
        <f>IF($F$72="","",$K$72)</f>
        <v/>
      </c>
      <c r="L105" s="27" t="str">
        <f>IF($F$72="","",$L$72)</f>
        <v/>
      </c>
      <c r="M105" s="355" t="str">
        <f>IF($F$72="","",$M$72)</f>
        <v/>
      </c>
      <c r="N105" s="25" t="str">
        <f>IF($F$72="","",$N$72)</f>
        <v/>
      </c>
      <c r="O105" s="27" t="str">
        <f>IF($F$72="","",$O$72)</f>
        <v/>
      </c>
      <c r="P105" s="361" t="str">
        <f t="shared" ref="P105:P115" si="65">IF(F105="","",SUM(G105:O105))</f>
        <v/>
      </c>
      <c r="Q105" s="395"/>
      <c r="R105" s="16"/>
      <c r="S105" s="28" t="str">
        <f>IFERROR(HLOOKUP($S$103,$G$103:$P$115,3,FALSE),"")</f>
        <v/>
      </c>
      <c r="T105" s="26" t="str">
        <f>IFERROR(HLOOKUP($T$103,$G$103:$P$115,3,FALSE),"")</f>
        <v/>
      </c>
      <c r="U105" s="170" t="str">
        <f>IFERROR(HLOOKUP($U$103,$G$103:$P$115,3,FALSE),"")</f>
        <v/>
      </c>
      <c r="V105" s="27" t="str">
        <f>IFERROR(HLOOKUP($V$103,$G$103:$P$115,3,FALSE),"")</f>
        <v/>
      </c>
      <c r="W105" s="40" t="str">
        <f t="shared" ref="W105:W115" si="66">IF(F105="","",SUM(S105:V105))</f>
        <v/>
      </c>
      <c r="X105" s="24" t="str">
        <f>IF(F105="","",RANK(W105,$W$104:$W$115)+COUNTIF(W105:$W$115,W105)-1)</f>
        <v/>
      </c>
      <c r="Y105" s="2" t="str">
        <f t="shared" ref="Y105:Y115" si="67">F105</f>
        <v/>
      </c>
      <c r="Z105" s="9"/>
      <c r="AA105" s="9"/>
      <c r="AB105" s="9"/>
      <c r="AC105" s="42" t="str">
        <f t="shared" ref="AC105:AC115" si="68">IFERROR(S105*$AC$103,"")</f>
        <v/>
      </c>
      <c r="AD105" s="171" t="str">
        <f t="shared" ref="AD105:AD115" si="69">IFERROR(T105*$AD$103,"")</f>
        <v/>
      </c>
      <c r="AE105" s="171" t="str">
        <f t="shared" ref="AE105:AE115" si="70">IFERROR(U105*$AE$103,"")</f>
        <v/>
      </c>
      <c r="AF105" s="172" t="str">
        <f t="shared" ref="AF105:AF115" si="71">IFERROR(V105*$AF$103,"")</f>
        <v/>
      </c>
      <c r="AG105" s="173" t="str">
        <f t="shared" si="63"/>
        <v/>
      </c>
      <c r="AH105" s="24" t="str">
        <f>IF(F105="","",RANK(AG105,$AG$104:$AG$115)+COUNTIF(AG105:$AG$115,AG105)-1)</f>
        <v/>
      </c>
      <c r="AI105" s="2" t="str">
        <f t="shared" si="64"/>
        <v/>
      </c>
    </row>
    <row r="106" spans="4:35" ht="20.100000000000001" customHeight="1" x14ac:dyDescent="0.35">
      <c r="D106" s="35"/>
      <c r="E106" s="38"/>
      <c r="F106" s="141" t="str">
        <f>$F$56</f>
        <v/>
      </c>
      <c r="G106" s="25" t="str">
        <f>IF($F$73="","",$G$73)</f>
        <v/>
      </c>
      <c r="H106" s="26" t="str">
        <f>IF($F$73="","",$H$73)</f>
        <v/>
      </c>
      <c r="I106" s="26" t="str">
        <f>IF($F$73="","",$I$73)</f>
        <v/>
      </c>
      <c r="J106" s="26" t="str">
        <f>IF($F$73="","",$J$73)</f>
        <v/>
      </c>
      <c r="K106" s="26" t="str">
        <f>IF($F$73="","",$K$73)</f>
        <v/>
      </c>
      <c r="L106" s="27" t="str">
        <f>IF($F$73="","",$L$73)</f>
        <v/>
      </c>
      <c r="M106" s="355" t="str">
        <f>IF($F$73="","",$M$73)</f>
        <v/>
      </c>
      <c r="N106" s="25" t="str">
        <f>IF($F$73="","",$N$73)</f>
        <v/>
      </c>
      <c r="O106" s="27" t="str">
        <f>IF($F$73="","",$O$73)</f>
        <v/>
      </c>
      <c r="P106" s="361" t="str">
        <f t="shared" si="65"/>
        <v/>
      </c>
      <c r="Q106" s="395"/>
      <c r="R106" s="16"/>
      <c r="S106" s="28" t="str">
        <f>IFERROR(HLOOKUP($S$103,$G$103:$P$115,4,FALSE),"")</f>
        <v/>
      </c>
      <c r="T106" s="26" t="str">
        <f>IFERROR(HLOOKUP($T$103,$G$103:$P$115,4,FALSE),"")</f>
        <v/>
      </c>
      <c r="U106" s="170" t="str">
        <f>IFERROR(HLOOKUP($U$103,$G$103:$P$115,4,FALSE),"")</f>
        <v/>
      </c>
      <c r="V106" s="27" t="str">
        <f>IFERROR(HLOOKUP($V$103,$G$103:$P$115,4,FALSE),"")</f>
        <v/>
      </c>
      <c r="W106" s="40" t="str">
        <f t="shared" si="66"/>
        <v/>
      </c>
      <c r="X106" s="24" t="str">
        <f>IF(F106="","",RANK(W106,$W$104:$W$115)+COUNTIF(W106:$W$115,W106)-1)</f>
        <v/>
      </c>
      <c r="Y106" s="2" t="str">
        <f t="shared" si="67"/>
        <v/>
      </c>
      <c r="Z106" s="9"/>
      <c r="AA106" s="9"/>
      <c r="AB106" s="9"/>
      <c r="AC106" s="42" t="str">
        <f t="shared" si="68"/>
        <v/>
      </c>
      <c r="AD106" s="171" t="str">
        <f t="shared" si="69"/>
        <v/>
      </c>
      <c r="AE106" s="171" t="str">
        <f t="shared" si="70"/>
        <v/>
      </c>
      <c r="AF106" s="172" t="str">
        <f t="shared" si="71"/>
        <v/>
      </c>
      <c r="AG106" s="173" t="str">
        <f t="shared" si="63"/>
        <v/>
      </c>
      <c r="AH106" s="24" t="str">
        <f>IF(F106="","",RANK(AG106,$AG$104:$AG$115)+COUNTIF(AG106:$AG$115,AG106)-1)</f>
        <v/>
      </c>
      <c r="AI106" s="2" t="str">
        <f t="shared" si="64"/>
        <v/>
      </c>
    </row>
    <row r="107" spans="4:35" ht="20.100000000000001" customHeight="1" x14ac:dyDescent="0.35">
      <c r="D107" s="35"/>
      <c r="E107" s="38"/>
      <c r="F107" s="141" t="str">
        <f>$F$57</f>
        <v/>
      </c>
      <c r="G107" s="25" t="str">
        <f>IF($F$74="","",$G$74)</f>
        <v/>
      </c>
      <c r="H107" s="26" t="str">
        <f>IF($F$74="","",$H$74)</f>
        <v/>
      </c>
      <c r="I107" s="26" t="str">
        <f>IF($F$74="","",$I$74)</f>
        <v/>
      </c>
      <c r="J107" s="26" t="str">
        <f>IF($F$74="","",$J$74)</f>
        <v/>
      </c>
      <c r="K107" s="26" t="str">
        <f>IF($F$74="","",$K$74)</f>
        <v/>
      </c>
      <c r="L107" s="27" t="str">
        <f>IF($F$74="","",$L$74)</f>
        <v/>
      </c>
      <c r="M107" s="355" t="str">
        <f>IF($F$74="","",$M$74)</f>
        <v/>
      </c>
      <c r="N107" s="25" t="str">
        <f>IF($F$74="","",$N$74)</f>
        <v/>
      </c>
      <c r="O107" s="27" t="str">
        <f>IF($F$74="","",$O$74)</f>
        <v/>
      </c>
      <c r="P107" s="361" t="str">
        <f t="shared" si="65"/>
        <v/>
      </c>
      <c r="Q107" s="395"/>
      <c r="R107" s="16"/>
      <c r="S107" s="28" t="str">
        <f>IFERROR(HLOOKUP($S$103,$G$103:$P$115,5,FALSE),"")</f>
        <v/>
      </c>
      <c r="T107" s="26" t="str">
        <f>IFERROR(HLOOKUP($T$103,$G$103:$P$115,5,FALSE),"")</f>
        <v/>
      </c>
      <c r="U107" s="170" t="str">
        <f>IFERROR(HLOOKUP($U$103,$G$103:$P$115,5,FALSE),"")</f>
        <v/>
      </c>
      <c r="V107" s="27" t="str">
        <f>IFERROR(HLOOKUP($V$103,$G$103:$P$115,5,FALSE),"")</f>
        <v/>
      </c>
      <c r="W107" s="40" t="str">
        <f t="shared" si="66"/>
        <v/>
      </c>
      <c r="X107" s="24" t="str">
        <f>IF(F107="","",RANK(W107,$W$104:$W$115)+COUNTIF(W107:$W$115,W107)-1)</f>
        <v/>
      </c>
      <c r="Y107" s="2" t="str">
        <f t="shared" si="67"/>
        <v/>
      </c>
      <c r="Z107" s="9"/>
      <c r="AA107" s="9"/>
      <c r="AB107" s="9"/>
      <c r="AC107" s="42" t="str">
        <f t="shared" si="68"/>
        <v/>
      </c>
      <c r="AD107" s="171" t="str">
        <f t="shared" si="69"/>
        <v/>
      </c>
      <c r="AE107" s="171" t="str">
        <f t="shared" si="70"/>
        <v/>
      </c>
      <c r="AF107" s="172" t="str">
        <f t="shared" si="71"/>
        <v/>
      </c>
      <c r="AG107" s="173" t="str">
        <f t="shared" si="63"/>
        <v/>
      </c>
      <c r="AH107" s="24" t="str">
        <f>IF(F107="","",RANK(AG107,$AG$104:$AG$115)+COUNTIF(AG107:$AG$115,AG107)-1)</f>
        <v/>
      </c>
      <c r="AI107" s="2" t="str">
        <f t="shared" si="64"/>
        <v/>
      </c>
    </row>
    <row r="108" spans="4:35" ht="20.100000000000001" customHeight="1" x14ac:dyDescent="0.35">
      <c r="D108" s="35"/>
      <c r="E108" s="38"/>
      <c r="F108" s="141" t="str">
        <f>$F$58</f>
        <v/>
      </c>
      <c r="G108" s="25" t="str">
        <f>IF($F$75="","",$G$75)</f>
        <v/>
      </c>
      <c r="H108" s="26" t="str">
        <f>IF($F$75="","",$H$75)</f>
        <v/>
      </c>
      <c r="I108" s="26" t="str">
        <f>IF($F$75="","",$I$75)</f>
        <v/>
      </c>
      <c r="J108" s="26" t="str">
        <f>IF($F$75="","",$J$75)</f>
        <v/>
      </c>
      <c r="K108" s="26" t="str">
        <f>IF($F$75="","",$K$75)</f>
        <v/>
      </c>
      <c r="L108" s="27" t="str">
        <f>IF($F$75="","",$L$75)</f>
        <v/>
      </c>
      <c r="M108" s="355" t="str">
        <f>IF($F$75="","",$M$75)</f>
        <v/>
      </c>
      <c r="N108" s="25" t="str">
        <f>IF($F$75="","",$N$75)</f>
        <v/>
      </c>
      <c r="O108" s="27" t="str">
        <f>IF($F$75="","",$O$75)</f>
        <v/>
      </c>
      <c r="P108" s="361" t="str">
        <f t="shared" si="65"/>
        <v/>
      </c>
      <c r="Q108" s="395"/>
      <c r="R108" s="16"/>
      <c r="S108" s="28" t="str">
        <f>IFERROR(HLOOKUP($S$103,$G$103:$P$115,6,FALSE),"")</f>
        <v/>
      </c>
      <c r="T108" s="26" t="str">
        <f>IFERROR(HLOOKUP($T$103,$G$103:$P$115,6,FALSE),"")</f>
        <v/>
      </c>
      <c r="U108" s="170" t="str">
        <f>IFERROR(HLOOKUP($U$103,$G$103:$P$115,6,FALSE),"")</f>
        <v/>
      </c>
      <c r="V108" s="27" t="str">
        <f>IFERROR(HLOOKUP($V$103,$G$103:$P$115,6,FALSE),"")</f>
        <v/>
      </c>
      <c r="W108" s="40" t="str">
        <f t="shared" si="66"/>
        <v/>
      </c>
      <c r="X108" s="24" t="str">
        <f>IF(F108="","",RANK(W108,$W$104:$W$115)+COUNTIF(W108:$W$115,W108)-1)</f>
        <v/>
      </c>
      <c r="Y108" s="2" t="str">
        <f t="shared" si="67"/>
        <v/>
      </c>
      <c r="Z108" s="9"/>
      <c r="AA108" s="9"/>
      <c r="AB108" s="9"/>
      <c r="AC108" s="42" t="str">
        <f t="shared" si="68"/>
        <v/>
      </c>
      <c r="AD108" s="171" t="str">
        <f t="shared" si="69"/>
        <v/>
      </c>
      <c r="AE108" s="171" t="str">
        <f t="shared" si="70"/>
        <v/>
      </c>
      <c r="AF108" s="172" t="str">
        <f t="shared" si="71"/>
        <v/>
      </c>
      <c r="AG108" s="173" t="str">
        <f t="shared" si="63"/>
        <v/>
      </c>
      <c r="AH108" s="24" t="str">
        <f>IF(F108="","",RANK(AG108,$AG$104:$AG$115)+COUNTIF(AG108:$AG$115,AG108)-1)</f>
        <v/>
      </c>
      <c r="AI108" s="2" t="str">
        <f t="shared" si="64"/>
        <v/>
      </c>
    </row>
    <row r="109" spans="4:35" ht="20.100000000000001" customHeight="1" x14ac:dyDescent="0.35">
      <c r="D109" s="35"/>
      <c r="E109" s="38"/>
      <c r="F109" s="141" t="str">
        <f>$F$59</f>
        <v/>
      </c>
      <c r="G109" s="25" t="str">
        <f>IF($F$76="","",$G$76)</f>
        <v/>
      </c>
      <c r="H109" s="26" t="str">
        <f>IF($F$76="","",$H$76)</f>
        <v/>
      </c>
      <c r="I109" s="26" t="str">
        <f>IF($F$76="","",$I$76)</f>
        <v/>
      </c>
      <c r="J109" s="26" t="str">
        <f>IF($F$76="","",$J$76)</f>
        <v/>
      </c>
      <c r="K109" s="26" t="str">
        <f>IF($F$76="","",$K$76)</f>
        <v/>
      </c>
      <c r="L109" s="27" t="str">
        <f>IF($F$76="","",$L$76)</f>
        <v/>
      </c>
      <c r="M109" s="355" t="str">
        <f>IF($F$76="","",$M$76)</f>
        <v/>
      </c>
      <c r="N109" s="25" t="str">
        <f>IF($F$76="","",$N$76)</f>
        <v/>
      </c>
      <c r="O109" s="27" t="str">
        <f>IF($F$76="","",$O$76)</f>
        <v/>
      </c>
      <c r="P109" s="361" t="str">
        <f t="shared" si="65"/>
        <v/>
      </c>
      <c r="Q109" s="395"/>
      <c r="R109" s="16"/>
      <c r="S109" s="28" t="str">
        <f>IFERROR(HLOOKUP($S$103,$G$103:$P$115,7,FALSE),"")</f>
        <v/>
      </c>
      <c r="T109" s="26" t="str">
        <f>IFERROR(HLOOKUP($T$103,$G$103:$P$115,7,FALSE),"")</f>
        <v/>
      </c>
      <c r="U109" s="170" t="str">
        <f>IFERROR(HLOOKUP($U$103,$G$103:$P$115,7,FALSE),"")</f>
        <v/>
      </c>
      <c r="V109" s="27" t="str">
        <f>IFERROR(HLOOKUP($V$103,$G$103:$P$115,7,FALSE),"")</f>
        <v/>
      </c>
      <c r="W109" s="40" t="str">
        <f t="shared" si="66"/>
        <v/>
      </c>
      <c r="X109" s="24" t="str">
        <f>IF(F109="","",RANK(W109,$W$104:$W$115)+COUNTIF(W109:$W$115,W109)-1)</f>
        <v/>
      </c>
      <c r="Y109" s="2" t="str">
        <f t="shared" si="67"/>
        <v/>
      </c>
      <c r="Z109" s="9"/>
      <c r="AA109" s="9"/>
      <c r="AB109" s="9"/>
      <c r="AC109" s="42" t="str">
        <f t="shared" si="68"/>
        <v/>
      </c>
      <c r="AD109" s="171" t="str">
        <f t="shared" si="69"/>
        <v/>
      </c>
      <c r="AE109" s="171" t="str">
        <f t="shared" si="70"/>
        <v/>
      </c>
      <c r="AF109" s="172" t="str">
        <f t="shared" si="71"/>
        <v/>
      </c>
      <c r="AG109" s="173" t="str">
        <f t="shared" si="63"/>
        <v/>
      </c>
      <c r="AH109" s="24" t="str">
        <f>IF(F109="","",RANK(AG109,$AG$104:$AG$115)+COUNTIF(AG109:$AG$115,AG109)-1)</f>
        <v/>
      </c>
      <c r="AI109" s="2" t="str">
        <f t="shared" si="64"/>
        <v/>
      </c>
    </row>
    <row r="110" spans="4:35" ht="20.100000000000001" customHeight="1" x14ac:dyDescent="0.35">
      <c r="D110" s="35"/>
      <c r="E110" s="38"/>
      <c r="F110" s="141" t="str">
        <f>$F$60</f>
        <v/>
      </c>
      <c r="G110" s="25" t="str">
        <f>IF($F$77="","",$G$77)</f>
        <v/>
      </c>
      <c r="H110" s="26" t="str">
        <f>IF($F$77="","",$H$77)</f>
        <v/>
      </c>
      <c r="I110" s="26" t="str">
        <f>IF($F$77="","",$I$77)</f>
        <v/>
      </c>
      <c r="J110" s="26" t="str">
        <f>IF($F$77="","",$J$77)</f>
        <v/>
      </c>
      <c r="K110" s="26" t="str">
        <f>IF($F$77="","",$K$77)</f>
        <v/>
      </c>
      <c r="L110" s="27" t="str">
        <f>IF($F$77="","",$L$77)</f>
        <v/>
      </c>
      <c r="M110" s="355" t="str">
        <f>IF($F$77="","",$M$77)</f>
        <v/>
      </c>
      <c r="N110" s="25" t="str">
        <f>IF($F$77="","",$N$77)</f>
        <v/>
      </c>
      <c r="O110" s="27" t="str">
        <f>IF($F$77="","",$O$77)</f>
        <v/>
      </c>
      <c r="P110" s="361" t="str">
        <f t="shared" si="65"/>
        <v/>
      </c>
      <c r="Q110" s="395"/>
      <c r="R110" s="16"/>
      <c r="S110" s="28" t="str">
        <f>IFERROR(HLOOKUP($S$103,$G$103:$P$115,8,FALSE),"")</f>
        <v/>
      </c>
      <c r="T110" s="26" t="str">
        <f>IFERROR(HLOOKUP($T$103,$G$103:$P$115,8,FALSE),"")</f>
        <v/>
      </c>
      <c r="U110" s="170" t="str">
        <f>IFERROR(HLOOKUP($U$103,$G$103:$P$115,8,FALSE),"")</f>
        <v/>
      </c>
      <c r="V110" s="27" t="str">
        <f>IFERROR(HLOOKUP($V$103,$G$103:$P$115,8,FALSE),"")</f>
        <v/>
      </c>
      <c r="W110" s="40" t="str">
        <f t="shared" si="66"/>
        <v/>
      </c>
      <c r="X110" s="24" t="str">
        <f>IF(F110="","",RANK(W110,$W$104:$W$115)+COUNTIF(W110:$W$115,W110)-1)</f>
        <v/>
      </c>
      <c r="Y110" s="2" t="str">
        <f t="shared" si="67"/>
        <v/>
      </c>
      <c r="Z110" s="9"/>
      <c r="AA110" s="9"/>
      <c r="AB110" s="9"/>
      <c r="AC110" s="42" t="str">
        <f t="shared" si="68"/>
        <v/>
      </c>
      <c r="AD110" s="171" t="str">
        <f t="shared" si="69"/>
        <v/>
      </c>
      <c r="AE110" s="171" t="str">
        <f t="shared" si="70"/>
        <v/>
      </c>
      <c r="AF110" s="172" t="str">
        <f t="shared" si="71"/>
        <v/>
      </c>
      <c r="AG110" s="173" t="str">
        <f t="shared" si="63"/>
        <v/>
      </c>
      <c r="AH110" s="24" t="str">
        <f>IF(F110="","",RANK(AG110,$AG$104:$AG$115)+COUNTIF(AG110:$AG$115,AG110)-1)</f>
        <v/>
      </c>
      <c r="AI110" s="2" t="str">
        <f t="shared" si="64"/>
        <v/>
      </c>
    </row>
    <row r="111" spans="4:35" ht="20.100000000000001" customHeight="1" x14ac:dyDescent="0.35">
      <c r="D111" s="35"/>
      <c r="E111" s="38"/>
      <c r="F111" s="141" t="str">
        <f>$F$61</f>
        <v/>
      </c>
      <c r="G111" s="25" t="str">
        <f>IF($F$78="","",$G$78)</f>
        <v/>
      </c>
      <c r="H111" s="26" t="str">
        <f>IF($F$78="","",$H$78)</f>
        <v/>
      </c>
      <c r="I111" s="26" t="str">
        <f>IF($F$78="","",$I$78)</f>
        <v/>
      </c>
      <c r="J111" s="26" t="str">
        <f>IF($F$78="","",$J$78)</f>
        <v/>
      </c>
      <c r="K111" s="26" t="str">
        <f>IF($F$78="","",$K$78)</f>
        <v/>
      </c>
      <c r="L111" s="27" t="str">
        <f>IF($F$78="","",$L$78)</f>
        <v/>
      </c>
      <c r="M111" s="355" t="str">
        <f>IF($F$78="","",$M$78)</f>
        <v/>
      </c>
      <c r="N111" s="25" t="str">
        <f>IF($F$78="","",$N$78)</f>
        <v/>
      </c>
      <c r="O111" s="27" t="str">
        <f>IF($F$78="","",$O$78)</f>
        <v/>
      </c>
      <c r="P111" s="361" t="str">
        <f t="shared" si="65"/>
        <v/>
      </c>
      <c r="Q111" s="395"/>
      <c r="R111" s="16"/>
      <c r="S111" s="28" t="str">
        <f>IFERROR(HLOOKUP($S$103,$G$103:$P$115,9,FALSE),"")</f>
        <v/>
      </c>
      <c r="T111" s="26" t="str">
        <f>IFERROR(HLOOKUP($T$103,$G$103:$P$115,9,FALSE),"")</f>
        <v/>
      </c>
      <c r="U111" s="170" t="str">
        <f>IFERROR(HLOOKUP($U$103,$G$103:$P$115,9,FALSE),"")</f>
        <v/>
      </c>
      <c r="V111" s="27" t="str">
        <f>IFERROR(HLOOKUP($V$103,$G$103:$P$115,9,FALSE),"")</f>
        <v/>
      </c>
      <c r="W111" s="40" t="str">
        <f t="shared" si="66"/>
        <v/>
      </c>
      <c r="X111" s="24" t="str">
        <f>IF(F111="","",RANK(W111,$W$104:$W$115)+COUNTIF(W111:$W$115,W111)-1)</f>
        <v/>
      </c>
      <c r="Y111" s="2" t="str">
        <f t="shared" si="67"/>
        <v/>
      </c>
      <c r="Z111" s="9"/>
      <c r="AA111" s="9"/>
      <c r="AB111" s="9"/>
      <c r="AC111" s="42" t="str">
        <f t="shared" si="68"/>
        <v/>
      </c>
      <c r="AD111" s="171" t="str">
        <f t="shared" si="69"/>
        <v/>
      </c>
      <c r="AE111" s="171" t="str">
        <f t="shared" si="70"/>
        <v/>
      </c>
      <c r="AF111" s="172" t="str">
        <f t="shared" si="71"/>
        <v/>
      </c>
      <c r="AG111" s="173" t="str">
        <f t="shared" si="63"/>
        <v/>
      </c>
      <c r="AH111" s="24" t="str">
        <f>IF(F111="","",RANK(AG111,$AG$104:$AG$115)+COUNTIF(AG111:$AG$115,AG111)-1)</f>
        <v/>
      </c>
      <c r="AI111" s="2" t="str">
        <f t="shared" si="64"/>
        <v/>
      </c>
    </row>
    <row r="112" spans="4:35" ht="20.100000000000001" customHeight="1" x14ac:dyDescent="0.35">
      <c r="D112" s="35"/>
      <c r="E112" s="38"/>
      <c r="F112" s="141" t="str">
        <f>$F$62</f>
        <v/>
      </c>
      <c r="G112" s="25" t="str">
        <f>IF($F$79="","",$G$79)</f>
        <v/>
      </c>
      <c r="H112" s="26" t="str">
        <f>IF($F$79="","",$H$79)</f>
        <v/>
      </c>
      <c r="I112" s="26" t="str">
        <f>IF($F$79="","",$I$79)</f>
        <v/>
      </c>
      <c r="J112" s="26" t="str">
        <f>IF($F$79="","",$J$79)</f>
        <v/>
      </c>
      <c r="K112" s="26" t="str">
        <f>IF($F$79="","",$K$79)</f>
        <v/>
      </c>
      <c r="L112" s="27" t="str">
        <f>IF($F$79="","",$L$79)</f>
        <v/>
      </c>
      <c r="M112" s="355" t="str">
        <f>IF($F$79="","",$M$79)</f>
        <v/>
      </c>
      <c r="N112" s="25" t="str">
        <f>IF($F$79="","",$N$79)</f>
        <v/>
      </c>
      <c r="O112" s="27" t="str">
        <f>IF($F$79="","",$O$79)</f>
        <v/>
      </c>
      <c r="P112" s="361" t="str">
        <f t="shared" si="65"/>
        <v/>
      </c>
      <c r="Q112" s="395"/>
      <c r="R112" s="16"/>
      <c r="S112" s="28" t="str">
        <f>IFERROR(HLOOKUP($S$103,$G$103:$P$115,10,FALSE),"")</f>
        <v/>
      </c>
      <c r="T112" s="26" t="str">
        <f>IFERROR(HLOOKUP($T$103,$G$103:$P$115,10,FALSE),"")</f>
        <v/>
      </c>
      <c r="U112" s="170" t="str">
        <f>IFERROR(HLOOKUP($U$103,$G$103:$P$115,10,FALSE),"")</f>
        <v/>
      </c>
      <c r="V112" s="27" t="str">
        <f>IFERROR(HLOOKUP($V$103,$G$103:$P$115,10,FALSE),"")</f>
        <v/>
      </c>
      <c r="W112" s="40" t="str">
        <f t="shared" si="66"/>
        <v/>
      </c>
      <c r="X112" s="24" t="str">
        <f>IF(F112="","",RANK(W112,$W$104:$W$115)+COUNTIF(W112:$W$115,W112)-1)</f>
        <v/>
      </c>
      <c r="Y112" s="2" t="str">
        <f t="shared" si="67"/>
        <v/>
      </c>
      <c r="Z112" s="9"/>
      <c r="AA112" s="9"/>
      <c r="AB112" s="9"/>
      <c r="AC112" s="42" t="str">
        <f t="shared" si="68"/>
        <v/>
      </c>
      <c r="AD112" s="171" t="str">
        <f t="shared" si="69"/>
        <v/>
      </c>
      <c r="AE112" s="171" t="str">
        <f t="shared" si="70"/>
        <v/>
      </c>
      <c r="AF112" s="172" t="str">
        <f t="shared" si="71"/>
        <v/>
      </c>
      <c r="AG112" s="173" t="str">
        <f t="shared" si="63"/>
        <v/>
      </c>
      <c r="AH112" s="24" t="str">
        <f>IF(F112="","",RANK(AG112,$AG$104:$AG$115)+COUNTIF(AG112:$AG$115,AG112)-1)</f>
        <v/>
      </c>
      <c r="AI112" s="2" t="str">
        <f t="shared" si="64"/>
        <v/>
      </c>
    </row>
    <row r="113" spans="4:35" ht="20.100000000000001" customHeight="1" x14ac:dyDescent="0.35">
      <c r="D113" s="35"/>
      <c r="E113" s="38"/>
      <c r="F113" s="141" t="str">
        <f>$F$63</f>
        <v/>
      </c>
      <c r="G113" s="25" t="str">
        <f>IF($F$80="","",$G$80)</f>
        <v/>
      </c>
      <c r="H113" s="26" t="str">
        <f>IF($F$80="","",$H$80)</f>
        <v/>
      </c>
      <c r="I113" s="26" t="str">
        <f>IF($F$80="","",$I$80)</f>
        <v/>
      </c>
      <c r="J113" s="26" t="str">
        <f>IF($F$80="","",$J$80)</f>
        <v/>
      </c>
      <c r="K113" s="26" t="str">
        <f>IF($F$80="","",$K$80)</f>
        <v/>
      </c>
      <c r="L113" s="27" t="str">
        <f>IF($F$80="","",$L$80)</f>
        <v/>
      </c>
      <c r="M113" s="356" t="str">
        <f>IF($F$80="","",$M$80)</f>
        <v/>
      </c>
      <c r="N113" s="353" t="str">
        <f>IF($F$80="","",$N$80)</f>
        <v/>
      </c>
      <c r="O113" s="359" t="str">
        <f>IF($F$80="","",$O$80)</f>
        <v/>
      </c>
      <c r="P113" s="361" t="str">
        <f t="shared" si="65"/>
        <v/>
      </c>
      <c r="Q113" s="395"/>
      <c r="R113" s="16"/>
      <c r="S113" s="28" t="str">
        <f>IFERROR(HLOOKUP($S$103,$G$103:$P$115,11,FALSE),"")</f>
        <v/>
      </c>
      <c r="T113" s="26" t="str">
        <f>IFERROR(HLOOKUP($T$103,$G$103:$P$115,11,FALSE),"")</f>
        <v/>
      </c>
      <c r="U113" s="170" t="str">
        <f>IFERROR(HLOOKUP($U$103,$G$103:$P$115,11,FALSE),"")</f>
        <v/>
      </c>
      <c r="V113" s="27" t="str">
        <f>IFERROR(HLOOKUP($V$103,$G$103:$P$115,11,FALSE),"")</f>
        <v/>
      </c>
      <c r="W113" s="40" t="str">
        <f t="shared" si="66"/>
        <v/>
      </c>
      <c r="X113" s="24" t="str">
        <f>IF(F113="","",RANK(W113,$W$104:$W$115)+COUNTIF(W113:$W$115,W113)-1)</f>
        <v/>
      </c>
      <c r="Y113" s="2" t="str">
        <f t="shared" si="67"/>
        <v/>
      </c>
      <c r="Z113" s="9"/>
      <c r="AA113" s="9"/>
      <c r="AB113" s="9"/>
      <c r="AC113" s="42" t="str">
        <f t="shared" si="68"/>
        <v/>
      </c>
      <c r="AD113" s="171" t="str">
        <f t="shared" si="69"/>
        <v/>
      </c>
      <c r="AE113" s="171" t="str">
        <f t="shared" si="70"/>
        <v/>
      </c>
      <c r="AF113" s="172" t="str">
        <f t="shared" si="71"/>
        <v/>
      </c>
      <c r="AG113" s="173" t="str">
        <f t="shared" si="63"/>
        <v/>
      </c>
      <c r="AH113" s="24" t="str">
        <f>IF(F113="","",RANK(AG113,$AG$104:$AG$115)+COUNTIF(AG113:$AG$115,AG113)-1)</f>
        <v/>
      </c>
      <c r="AI113" s="2" t="str">
        <f t="shared" si="64"/>
        <v/>
      </c>
    </row>
    <row r="114" spans="4:35" ht="20.100000000000001" customHeight="1" x14ac:dyDescent="0.35">
      <c r="D114" s="35"/>
      <c r="E114" s="38"/>
      <c r="F114" s="141" t="str">
        <f>$F$64</f>
        <v/>
      </c>
      <c r="G114" s="25" t="str">
        <f>IF($F$81="","",$G$81)</f>
        <v/>
      </c>
      <c r="H114" s="26" t="str">
        <f>IF($F$81="","",$H$81)</f>
        <v/>
      </c>
      <c r="I114" s="26" t="str">
        <f>IF($F$81="","",$I$81)</f>
        <v/>
      </c>
      <c r="J114" s="26" t="str">
        <f>IF($F$81="","",$J$81)</f>
        <v/>
      </c>
      <c r="K114" s="26" t="str">
        <f>IF($F$81="","",$K$81)</f>
        <v/>
      </c>
      <c r="L114" s="27" t="str">
        <f>IF($F$81="","",$L$81)</f>
        <v/>
      </c>
      <c r="M114" s="357" t="str">
        <f>IF($F$81="","",$M$81)</f>
        <v/>
      </c>
      <c r="N114" s="25" t="str">
        <f>IF($F$81="","",$N$81)</f>
        <v/>
      </c>
      <c r="O114" s="27" t="str">
        <f>IF($F$81="","",$O$81)</f>
        <v/>
      </c>
      <c r="P114" s="361" t="str">
        <f t="shared" si="65"/>
        <v/>
      </c>
      <c r="Q114" s="395"/>
      <c r="R114" s="9"/>
      <c r="S114" s="28" t="str">
        <f>IFERROR(HLOOKUP($S$103,$G$103:$P$115,12,FALSE),"")</f>
        <v/>
      </c>
      <c r="T114" s="26" t="str">
        <f>IFERROR(HLOOKUP($T$103,$G$103:$P$115,12,FALSE),"")</f>
        <v/>
      </c>
      <c r="U114" s="170" t="str">
        <f>IFERROR(HLOOKUP($U$103,$G$103:$P$115,12,FALSE),"")</f>
        <v/>
      </c>
      <c r="V114" s="27" t="str">
        <f>IFERROR(HLOOKUP($V$103,$G$103:$P$115,12,FALSE),"")</f>
        <v/>
      </c>
      <c r="W114" s="40" t="str">
        <f t="shared" si="66"/>
        <v/>
      </c>
      <c r="X114" s="24" t="str">
        <f>IF(F114="","",RANK(W114,$W$104:$W$115)+COUNTIF(W114:$W$115,W114)-1)</f>
        <v/>
      </c>
      <c r="Y114" s="2" t="str">
        <f t="shared" si="67"/>
        <v/>
      </c>
      <c r="Z114" s="9"/>
      <c r="AA114" s="9"/>
      <c r="AB114" s="9"/>
      <c r="AC114" s="42" t="str">
        <f t="shared" si="68"/>
        <v/>
      </c>
      <c r="AD114" s="171" t="str">
        <f t="shared" si="69"/>
        <v/>
      </c>
      <c r="AE114" s="171" t="str">
        <f t="shared" si="70"/>
        <v/>
      </c>
      <c r="AF114" s="172" t="str">
        <f t="shared" si="71"/>
        <v/>
      </c>
      <c r="AG114" s="173" t="str">
        <f t="shared" si="63"/>
        <v/>
      </c>
      <c r="AH114" s="24" t="str">
        <f>IF(F114="","",RANK(AG114,$AG$104:$AG$115)+COUNTIF(AG114:$AG$115,AG114)-1)</f>
        <v/>
      </c>
      <c r="AI114" s="2" t="str">
        <f t="shared" si="64"/>
        <v/>
      </c>
    </row>
    <row r="115" spans="4:35" ht="20.100000000000001" customHeight="1" thickBot="1" x14ac:dyDescent="0.4">
      <c r="D115" s="35"/>
      <c r="E115" s="38"/>
      <c r="F115" s="142" t="str">
        <f>$F$65</f>
        <v/>
      </c>
      <c r="G115" s="174" t="str">
        <f>IF($F$82="","",$G$82)</f>
        <v/>
      </c>
      <c r="H115" s="175" t="str">
        <f>IF($F$82="","",$H$82)</f>
        <v/>
      </c>
      <c r="I115" s="175" t="str">
        <f>IF($F$82="","",$I$82)</f>
        <v/>
      </c>
      <c r="J115" s="175" t="str">
        <f>IF($F$82="","",$J$82)</f>
        <v/>
      </c>
      <c r="K115" s="175" t="str">
        <f>IF($F$82="","",$K$82)</f>
        <v/>
      </c>
      <c r="L115" s="176" t="str">
        <f>IF($F$82="","",$L$82)</f>
        <v/>
      </c>
      <c r="M115" s="358" t="str">
        <f>IF($F$82="","",$M$82)</f>
        <v/>
      </c>
      <c r="N115" s="174" t="str">
        <f>IF($F$82="","",$N$82)</f>
        <v/>
      </c>
      <c r="O115" s="176" t="str">
        <f>IF($F$82="","",$O$82)</f>
        <v/>
      </c>
      <c r="P115" s="362" t="str">
        <f t="shared" si="65"/>
        <v/>
      </c>
      <c r="Q115" s="395"/>
      <c r="R115" s="9"/>
      <c r="S115" s="178" t="str">
        <f>IFERROR(HLOOKUP($S$103,$G$103:$P$115,13,FALSE),"")</f>
        <v/>
      </c>
      <c r="T115" s="175" t="str">
        <f>IFERROR(HLOOKUP($T$103,$G$103:$P$115,13,FALSE),"")</f>
        <v/>
      </c>
      <c r="U115" s="179" t="str">
        <f>IFERROR(HLOOKUP($U$103,$G$103:$P$115,13,FALSE),"")</f>
        <v/>
      </c>
      <c r="V115" s="176" t="str">
        <f>IFERROR(HLOOKUP($V$103,$G$103:$P$115,13,FALSE),"")</f>
        <v/>
      </c>
      <c r="W115" s="180" t="str">
        <f t="shared" si="66"/>
        <v/>
      </c>
      <c r="X115" s="177" t="str">
        <f>IF(F115="","",RANK(W115,$W$104:$W$115)+COUNTIF(W115:$W$115,W115)-1)</f>
        <v/>
      </c>
      <c r="Y115" s="2" t="str">
        <f t="shared" si="67"/>
        <v/>
      </c>
      <c r="Z115" s="9"/>
      <c r="AA115" s="9"/>
      <c r="AB115" s="9"/>
      <c r="AC115" s="181" t="str">
        <f t="shared" si="68"/>
        <v/>
      </c>
      <c r="AD115" s="182" t="str">
        <f t="shared" si="69"/>
        <v/>
      </c>
      <c r="AE115" s="182" t="str">
        <f t="shared" si="70"/>
        <v/>
      </c>
      <c r="AF115" s="183" t="str">
        <f t="shared" si="71"/>
        <v/>
      </c>
      <c r="AG115" s="184" t="str">
        <f t="shared" si="63"/>
        <v/>
      </c>
      <c r="AH115" s="177" t="str">
        <f>IF(F115="","",RANK(AG115,$AG$104:$AG$115)+COUNTIF(AG115:$AG$115,AG115)-1)</f>
        <v/>
      </c>
      <c r="AI115" s="2" t="str">
        <f t="shared" si="64"/>
        <v/>
      </c>
    </row>
    <row r="116" spans="4:35" ht="20.100000000000001" customHeight="1" thickTop="1" x14ac:dyDescent="0.35">
      <c r="D116" s="35"/>
      <c r="E116" s="35"/>
      <c r="F116" s="9"/>
      <c r="G116" s="9"/>
      <c r="H116" s="9"/>
      <c r="I116" s="9"/>
      <c r="J116" s="9"/>
      <c r="K116" s="9"/>
      <c r="L116" s="9"/>
      <c r="M116" s="185"/>
      <c r="N116" s="9"/>
      <c r="O116" s="9"/>
      <c r="P116" s="9"/>
      <c r="Q116" s="9"/>
      <c r="R116" s="9"/>
      <c r="S116" s="9"/>
      <c r="T116" s="185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16"/>
      <c r="AI116" s="9"/>
    </row>
    <row r="117" spans="4:35" ht="20.100000000000001" customHeight="1" x14ac:dyDescent="0.35">
      <c r="D117" s="35"/>
      <c r="E117" s="35"/>
      <c r="F117" s="16"/>
      <c r="G117" s="149"/>
      <c r="H117" s="149"/>
      <c r="I117" s="149"/>
      <c r="J117" s="149"/>
      <c r="K117" s="149"/>
      <c r="L117" s="149"/>
      <c r="M117" s="16"/>
      <c r="N117" s="149"/>
      <c r="O117" s="149"/>
      <c r="P117" s="149"/>
      <c r="Q117" s="149"/>
      <c r="R117" s="149"/>
      <c r="S117" s="149"/>
      <c r="T117" s="16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16"/>
      <c r="AI117" s="9"/>
    </row>
    <row r="118" spans="4:35" ht="20.100000000000001" customHeight="1" thickBot="1" x14ac:dyDescent="0.4">
      <c r="D118" s="35"/>
      <c r="E118" s="35"/>
      <c r="F118" s="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16"/>
      <c r="AI118" s="9"/>
    </row>
    <row r="119" spans="4:35" ht="20.100000000000001" customHeight="1" thickTop="1" thickBot="1" x14ac:dyDescent="0.4">
      <c r="D119" s="35"/>
      <c r="E119" s="35"/>
      <c r="F119" s="9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9"/>
      <c r="V119" s="9"/>
      <c r="W119" s="9"/>
      <c r="X119" s="9"/>
      <c r="Y119" s="9"/>
      <c r="Z119" s="9"/>
      <c r="AA119" s="9"/>
      <c r="AB119" s="9"/>
      <c r="AC119" s="186" t="str">
        <f>S120</f>
        <v>打率</v>
      </c>
      <c r="AD119" s="187" t="str">
        <f>T120</f>
        <v>打点</v>
      </c>
      <c r="AE119" s="187" t="str">
        <f>U120</f>
        <v>盗塁</v>
      </c>
      <c r="AF119" s="188" t="str">
        <f>V120</f>
        <v/>
      </c>
      <c r="AG119" s="189" t="s">
        <v>49</v>
      </c>
      <c r="AH119" s="190" t="s">
        <v>50</v>
      </c>
      <c r="AI119" s="9"/>
    </row>
    <row r="120" spans="4:35" ht="20.100000000000001" customHeight="1" thickTop="1" thickBot="1" x14ac:dyDescent="0.4">
      <c r="D120" s="35"/>
      <c r="E120" s="35"/>
      <c r="F120" s="135" t="s">
        <v>26</v>
      </c>
      <c r="G120" s="51" t="s">
        <v>1</v>
      </c>
      <c r="H120" s="51" t="s">
        <v>42</v>
      </c>
      <c r="I120" s="52" t="s">
        <v>43</v>
      </c>
      <c r="J120" s="52" t="s">
        <v>4</v>
      </c>
      <c r="K120" s="52" t="s">
        <v>13</v>
      </c>
      <c r="L120" s="147" t="s">
        <v>44</v>
      </c>
      <c r="M120" s="313" t="s">
        <v>93</v>
      </c>
      <c r="N120" s="109" t="s">
        <v>47</v>
      </c>
      <c r="O120" s="49" t="s">
        <v>48</v>
      </c>
      <c r="P120" s="53" t="s">
        <v>46</v>
      </c>
      <c r="Q120" s="394"/>
      <c r="R120" s="16"/>
      <c r="S120" s="150" t="str">
        <f>IF(入力!I7="","",入力!I7)</f>
        <v>打率</v>
      </c>
      <c r="T120" s="48" t="str">
        <f>IF(入力!J7="","",入力!J7)</f>
        <v>打点</v>
      </c>
      <c r="U120" s="48" t="str">
        <f>IF(入力!K7="","",入力!K7)</f>
        <v>盗塁</v>
      </c>
      <c r="V120" s="151" t="str">
        <f>IF(入力!L7="","",入力!L7)</f>
        <v/>
      </c>
      <c r="W120" s="50" t="s">
        <v>49</v>
      </c>
      <c r="X120" s="53" t="s">
        <v>50</v>
      </c>
      <c r="Y120" s="9"/>
      <c r="Z120" s="9"/>
      <c r="AA120" s="9"/>
      <c r="AB120" s="9"/>
      <c r="AC120" s="152">
        <f>通年成績ラインアップ!$P$22</f>
        <v>1.8</v>
      </c>
      <c r="AD120" s="153">
        <f>通年成績ラインアップ!$Q$22</f>
        <v>1.6</v>
      </c>
      <c r="AE120" s="153">
        <f>通年成績ラインアップ!$R$22</f>
        <v>1.4</v>
      </c>
      <c r="AF120" s="154">
        <f>通年成績ラインアップ!$S$22</f>
        <v>1.2</v>
      </c>
      <c r="AG120" s="155"/>
      <c r="AH120" s="156"/>
      <c r="AI120" s="9"/>
    </row>
    <row r="121" spans="4:35" ht="20.100000000000001" customHeight="1" x14ac:dyDescent="0.35">
      <c r="D121" s="35"/>
      <c r="E121" s="38"/>
      <c r="F121" s="137" t="str">
        <f>$F$54</f>
        <v/>
      </c>
      <c r="G121" s="138" t="str">
        <f>$G$71</f>
        <v/>
      </c>
      <c r="H121" s="139" t="str">
        <f>$H$71</f>
        <v/>
      </c>
      <c r="I121" s="139" t="str">
        <f>$I$71</f>
        <v/>
      </c>
      <c r="J121" s="139" t="str">
        <f>$J$71</f>
        <v/>
      </c>
      <c r="K121" s="139" t="str">
        <f>$K$71</f>
        <v/>
      </c>
      <c r="L121" s="140" t="str">
        <f>$L$71</f>
        <v/>
      </c>
      <c r="M121" s="344" t="str">
        <f>$M$71</f>
        <v/>
      </c>
      <c r="N121" s="341" t="str">
        <f>$N$71</f>
        <v/>
      </c>
      <c r="O121" s="140" t="str">
        <f>$O$71</f>
        <v/>
      </c>
      <c r="P121" s="349" t="str">
        <f>$P$71</f>
        <v/>
      </c>
      <c r="Q121" s="395"/>
      <c r="R121" s="16"/>
      <c r="S121" s="160" t="str">
        <f>IFERROR(HLOOKUP($S$120,$G$120:$P$132,2,FALSE),"")</f>
        <v/>
      </c>
      <c r="T121" s="161" t="str">
        <f>IFERROR(HLOOKUP($T$120,$G$120:$P$132,2,FALSE),"")</f>
        <v/>
      </c>
      <c r="U121" s="162" t="str">
        <f>IFERROR(HLOOKUP($U$120,$G$120:$P$132,2,FALSE),"")</f>
        <v/>
      </c>
      <c r="V121" s="163" t="str">
        <f>IFERROR(HLOOKUP($V$120,$G$120:$P$132,2,FALSE),"")</f>
        <v/>
      </c>
      <c r="W121" s="164" t="str">
        <f>IF(F121="","",SUM(S121:V121))</f>
        <v/>
      </c>
      <c r="X121" s="165" t="str">
        <f>IF(F121="","",RANK(W121,$W$121:$W$132)+COUNTIF(W121:$W$132,W121)-1)</f>
        <v/>
      </c>
      <c r="Y121" s="2" t="str">
        <f>F121</f>
        <v/>
      </c>
      <c r="Z121" s="9"/>
      <c r="AA121" s="9"/>
      <c r="AB121" s="9"/>
      <c r="AC121" s="166" t="str">
        <f>IFERROR(S121*$AC$120,"")</f>
        <v/>
      </c>
      <c r="AD121" s="167" t="str">
        <f>IFERROR(T121*$AD$120,"")</f>
        <v/>
      </c>
      <c r="AE121" s="167" t="str">
        <f>IFERROR(U121*$AE$120,"")</f>
        <v/>
      </c>
      <c r="AF121" s="168" t="str">
        <f>IFERROR(V121*$AF$120,"")</f>
        <v/>
      </c>
      <c r="AG121" s="169" t="str">
        <f t="shared" ref="AG121:AG132" si="72">IF(F121="","",SUM(AC121:AF121))</f>
        <v/>
      </c>
      <c r="AH121" s="165" t="str">
        <f>IF(F121="","",RANK(AG121,$AG$121:$AG$132)+COUNTIF(AG121:$AG$132,AG121)-1)</f>
        <v/>
      </c>
      <c r="AI121" s="2" t="str">
        <f t="shared" ref="AI121:AI132" si="73">F121</f>
        <v/>
      </c>
    </row>
    <row r="122" spans="4:35" ht="20.100000000000001" customHeight="1" x14ac:dyDescent="0.35">
      <c r="D122" s="35"/>
      <c r="E122" s="38"/>
      <c r="F122" s="141" t="str">
        <f>$F$55</f>
        <v/>
      </c>
      <c r="G122" s="22" t="str">
        <f>$G$72</f>
        <v/>
      </c>
      <c r="H122" s="20" t="str">
        <f>$H$72</f>
        <v/>
      </c>
      <c r="I122" s="20" t="str">
        <f>$I$72</f>
        <v/>
      </c>
      <c r="J122" s="20" t="str">
        <f>$J$72</f>
        <v/>
      </c>
      <c r="K122" s="20" t="str">
        <f>$K$72</f>
        <v/>
      </c>
      <c r="L122" s="21" t="str">
        <f>$L$72</f>
        <v/>
      </c>
      <c r="M122" s="345" t="str">
        <f>$M$72</f>
        <v/>
      </c>
      <c r="N122" s="342" t="str">
        <f>$N$72</f>
        <v/>
      </c>
      <c r="O122" s="21" t="str">
        <f>$O$72</f>
        <v/>
      </c>
      <c r="P122" s="350" t="str">
        <f>$P$72</f>
        <v/>
      </c>
      <c r="Q122" s="395"/>
      <c r="R122" s="16"/>
      <c r="S122" s="28" t="str">
        <f>IFERROR(HLOOKUP($S$120,$G$120:$P$132,3,FALSE),"")</f>
        <v/>
      </c>
      <c r="T122" s="26" t="str">
        <f>IFERROR(HLOOKUP($T$120,$G$120:$P$132,3,FALSE),"")</f>
        <v/>
      </c>
      <c r="U122" s="170" t="str">
        <f>IFERROR(HLOOKUP($U$120,$G$120:$P$132,3,FALSE),"")</f>
        <v/>
      </c>
      <c r="V122" s="27" t="str">
        <f>IFERROR(HLOOKUP($V$120,$G$120:$P$132,3,FALSE),"")</f>
        <v/>
      </c>
      <c r="W122" s="40" t="str">
        <f t="shared" ref="W122:W132" si="74">IF(F122="","",SUM(S122:V122))</f>
        <v/>
      </c>
      <c r="X122" s="24" t="str">
        <f>IF(F122="","",RANK(W122,$W$121:$W$132)+COUNTIF(W122:$W$132,W122)-1)</f>
        <v/>
      </c>
      <c r="Y122" s="2" t="str">
        <f t="shared" ref="Y122:Y132" si="75">F122</f>
        <v/>
      </c>
      <c r="Z122" s="9"/>
      <c r="AA122" s="9"/>
      <c r="AB122" s="9"/>
      <c r="AC122" s="42" t="str">
        <f t="shared" ref="AC122:AC132" si="76">IFERROR(S122*$AC$120,"")</f>
        <v/>
      </c>
      <c r="AD122" s="171" t="str">
        <f t="shared" ref="AD122:AD132" si="77">IFERROR(T122*$AD$120,"")</f>
        <v/>
      </c>
      <c r="AE122" s="171" t="str">
        <f t="shared" ref="AE122:AE132" si="78">IFERROR(U122*$AE$120,"")</f>
        <v/>
      </c>
      <c r="AF122" s="172" t="str">
        <f t="shared" ref="AF122:AF132" si="79">IFERROR(V122*$AF$120,"")</f>
        <v/>
      </c>
      <c r="AG122" s="173" t="str">
        <f t="shared" si="72"/>
        <v/>
      </c>
      <c r="AH122" s="24" t="str">
        <f>IF(F122="","",RANK(AG122,$AG$121:$AG$132)+COUNTIF(AG122:$AG$132,AG122)-1)</f>
        <v/>
      </c>
      <c r="AI122" s="2" t="str">
        <f t="shared" si="73"/>
        <v/>
      </c>
    </row>
    <row r="123" spans="4:35" ht="20.100000000000001" customHeight="1" x14ac:dyDescent="0.35">
      <c r="D123" s="35"/>
      <c r="E123" s="38"/>
      <c r="F123" s="141" t="str">
        <f>$F$56</f>
        <v/>
      </c>
      <c r="G123" s="22" t="str">
        <f>$G$73</f>
        <v/>
      </c>
      <c r="H123" s="20" t="str">
        <f>$H$73</f>
        <v/>
      </c>
      <c r="I123" s="20" t="str">
        <f>$I$73</f>
        <v/>
      </c>
      <c r="J123" s="20" t="str">
        <f>$J$73</f>
        <v/>
      </c>
      <c r="K123" s="20" t="str">
        <f>$K$73</f>
        <v/>
      </c>
      <c r="L123" s="21" t="str">
        <f>$L$73</f>
        <v/>
      </c>
      <c r="M123" s="345" t="str">
        <f>$M$73</f>
        <v/>
      </c>
      <c r="N123" s="342" t="str">
        <f>$N$73</f>
        <v/>
      </c>
      <c r="O123" s="21" t="str">
        <f>$O$73</f>
        <v/>
      </c>
      <c r="P123" s="350" t="str">
        <f>$P$73</f>
        <v/>
      </c>
      <c r="Q123" s="395"/>
      <c r="R123" s="16"/>
      <c r="S123" s="28" t="str">
        <f>IFERROR(HLOOKUP($S$120,$G$120:$P$132,4,FALSE),"")</f>
        <v/>
      </c>
      <c r="T123" s="26" t="str">
        <f>IFERROR(HLOOKUP($T$120,$G$120:$P$132,4,FALSE),"")</f>
        <v/>
      </c>
      <c r="U123" s="170" t="str">
        <f>IFERROR(HLOOKUP($U$120,$G$120:$P$132,4,FALSE),"")</f>
        <v/>
      </c>
      <c r="V123" s="27" t="str">
        <f>IFERROR(HLOOKUP($V$120,$G$120:$P$132,4,FALSE),"")</f>
        <v/>
      </c>
      <c r="W123" s="40" t="str">
        <f t="shared" si="74"/>
        <v/>
      </c>
      <c r="X123" s="24" t="str">
        <f>IF(F123="","",RANK(W123,$W$121:$W$132)+COUNTIF(W123:$W$132,W123)-1)</f>
        <v/>
      </c>
      <c r="Y123" s="2" t="str">
        <f t="shared" si="75"/>
        <v/>
      </c>
      <c r="Z123" s="9"/>
      <c r="AA123" s="9"/>
      <c r="AB123" s="9"/>
      <c r="AC123" s="42" t="str">
        <f t="shared" si="76"/>
        <v/>
      </c>
      <c r="AD123" s="171" t="str">
        <f t="shared" si="77"/>
        <v/>
      </c>
      <c r="AE123" s="171" t="str">
        <f t="shared" si="78"/>
        <v/>
      </c>
      <c r="AF123" s="172" t="str">
        <f t="shared" si="79"/>
        <v/>
      </c>
      <c r="AG123" s="173" t="str">
        <f t="shared" si="72"/>
        <v/>
      </c>
      <c r="AH123" s="24" t="str">
        <f>IF(F123="","",RANK(AG123,$AG$121:$AG$132)+COUNTIF(AG123:$AG$132,AG123)-1)</f>
        <v/>
      </c>
      <c r="AI123" s="2" t="str">
        <f t="shared" si="73"/>
        <v/>
      </c>
    </row>
    <row r="124" spans="4:35" ht="20.100000000000001" customHeight="1" x14ac:dyDescent="0.35">
      <c r="D124" s="35"/>
      <c r="E124" s="38"/>
      <c r="F124" s="141" t="str">
        <f>$F$57</f>
        <v/>
      </c>
      <c r="G124" s="22" t="str">
        <f>$G$74</f>
        <v/>
      </c>
      <c r="H124" s="20" t="str">
        <f>$H$74</f>
        <v/>
      </c>
      <c r="I124" s="20" t="str">
        <f>$I$74</f>
        <v/>
      </c>
      <c r="J124" s="20" t="str">
        <f>$J$74</f>
        <v/>
      </c>
      <c r="K124" s="20" t="str">
        <f>$K$74</f>
        <v/>
      </c>
      <c r="L124" s="21" t="str">
        <f>$L$74</f>
        <v/>
      </c>
      <c r="M124" s="345" t="str">
        <f>$M$74</f>
        <v/>
      </c>
      <c r="N124" s="342" t="str">
        <f>$N$74</f>
        <v/>
      </c>
      <c r="O124" s="21" t="str">
        <f>$O$74</f>
        <v/>
      </c>
      <c r="P124" s="350" t="str">
        <f>$P$74</f>
        <v/>
      </c>
      <c r="Q124" s="395"/>
      <c r="R124" s="16"/>
      <c r="S124" s="28" t="str">
        <f>IFERROR(HLOOKUP($S$120,$G$120:$P$132,5,FALSE),"")</f>
        <v/>
      </c>
      <c r="T124" s="26" t="str">
        <f>IFERROR(HLOOKUP($T$120,$G$120:$P$132,5,FALSE),"")</f>
        <v/>
      </c>
      <c r="U124" s="170" t="str">
        <f>IFERROR(HLOOKUP($U$120,$G$120:$P$132,5,FALSE),"")</f>
        <v/>
      </c>
      <c r="V124" s="27" t="str">
        <f>IFERROR(HLOOKUP($V$120,$G$120:$P$132,5,FALSE),"")</f>
        <v/>
      </c>
      <c r="W124" s="40" t="str">
        <f t="shared" si="74"/>
        <v/>
      </c>
      <c r="X124" s="24" t="str">
        <f>IF(F124="","",RANK(W124,$W$121:$W$132)+COUNTIF(W124:$W$132,W124)-1)</f>
        <v/>
      </c>
      <c r="Y124" s="2" t="str">
        <f t="shared" si="75"/>
        <v/>
      </c>
      <c r="Z124" s="9"/>
      <c r="AA124" s="9"/>
      <c r="AB124" s="9"/>
      <c r="AC124" s="42" t="str">
        <f t="shared" si="76"/>
        <v/>
      </c>
      <c r="AD124" s="171" t="str">
        <f t="shared" si="77"/>
        <v/>
      </c>
      <c r="AE124" s="171" t="str">
        <f t="shared" si="78"/>
        <v/>
      </c>
      <c r="AF124" s="172" t="str">
        <f t="shared" si="79"/>
        <v/>
      </c>
      <c r="AG124" s="173" t="str">
        <f t="shared" si="72"/>
        <v/>
      </c>
      <c r="AH124" s="24" t="str">
        <f>IF(F124="","",RANK(AG124,$AG$121:$AG$132)+COUNTIF(AG124:$AG$132,AG124)-1)</f>
        <v/>
      </c>
      <c r="AI124" s="2" t="str">
        <f t="shared" si="73"/>
        <v/>
      </c>
    </row>
    <row r="125" spans="4:35" ht="20.100000000000001" customHeight="1" x14ac:dyDescent="0.35">
      <c r="D125" s="35"/>
      <c r="E125" s="38"/>
      <c r="F125" s="141" t="str">
        <f>$F$58</f>
        <v/>
      </c>
      <c r="G125" s="22" t="str">
        <f>$G$75</f>
        <v/>
      </c>
      <c r="H125" s="20" t="str">
        <f>$H$75</f>
        <v/>
      </c>
      <c r="I125" s="20" t="str">
        <f>$I$75</f>
        <v/>
      </c>
      <c r="J125" s="20" t="str">
        <f>$J$75</f>
        <v/>
      </c>
      <c r="K125" s="20" t="str">
        <f>$K$75</f>
        <v/>
      </c>
      <c r="L125" s="21" t="str">
        <f>$L$75</f>
        <v/>
      </c>
      <c r="M125" s="345" t="str">
        <f>$M$75</f>
        <v/>
      </c>
      <c r="N125" s="342" t="str">
        <f>$N$75</f>
        <v/>
      </c>
      <c r="O125" s="21" t="str">
        <f>$O$75</f>
        <v/>
      </c>
      <c r="P125" s="350" t="str">
        <f>$P$75</f>
        <v/>
      </c>
      <c r="Q125" s="395"/>
      <c r="R125" s="16"/>
      <c r="S125" s="28" t="str">
        <f>IFERROR(HLOOKUP($S$120,$G$120:$P$132,6,FALSE),"")</f>
        <v/>
      </c>
      <c r="T125" s="26" t="str">
        <f>IFERROR(HLOOKUP($T$120,$G$120:$P$132,6,FALSE),"")</f>
        <v/>
      </c>
      <c r="U125" s="170" t="str">
        <f>IFERROR(HLOOKUP($U$120,$G$120:$P$132,6,FALSE),"")</f>
        <v/>
      </c>
      <c r="V125" s="27" t="str">
        <f>IFERROR(HLOOKUP($V$120,$G$120:$P$132,6,FALSE),"")</f>
        <v/>
      </c>
      <c r="W125" s="40" t="str">
        <f t="shared" si="74"/>
        <v/>
      </c>
      <c r="X125" s="24" t="str">
        <f>IF(F125="","",RANK(W125,$W$121:$W$132)+COUNTIF(W125:$W$132,W125)-1)</f>
        <v/>
      </c>
      <c r="Y125" s="2" t="str">
        <f t="shared" si="75"/>
        <v/>
      </c>
      <c r="Z125" s="9"/>
      <c r="AA125" s="9"/>
      <c r="AB125" s="9"/>
      <c r="AC125" s="42" t="str">
        <f t="shared" si="76"/>
        <v/>
      </c>
      <c r="AD125" s="171" t="str">
        <f t="shared" si="77"/>
        <v/>
      </c>
      <c r="AE125" s="171" t="str">
        <f t="shared" si="78"/>
        <v/>
      </c>
      <c r="AF125" s="172" t="str">
        <f t="shared" si="79"/>
        <v/>
      </c>
      <c r="AG125" s="173" t="str">
        <f t="shared" si="72"/>
        <v/>
      </c>
      <c r="AH125" s="24" t="str">
        <f>IF(F125="","",RANK(AG125,$AG$121:$AG$132)+COUNTIF(AG125:$AG$132,AG125)-1)</f>
        <v/>
      </c>
      <c r="AI125" s="2" t="str">
        <f t="shared" si="73"/>
        <v/>
      </c>
    </row>
    <row r="126" spans="4:35" ht="20.100000000000001" customHeight="1" x14ac:dyDescent="0.35">
      <c r="D126" s="35"/>
      <c r="E126" s="38"/>
      <c r="F126" s="141" t="str">
        <f>$F$59</f>
        <v/>
      </c>
      <c r="G126" s="22" t="str">
        <f>$G$76</f>
        <v/>
      </c>
      <c r="H126" s="20" t="str">
        <f>$H$76</f>
        <v/>
      </c>
      <c r="I126" s="20" t="str">
        <f>$I$76</f>
        <v/>
      </c>
      <c r="J126" s="20" t="str">
        <f>$J$76</f>
        <v/>
      </c>
      <c r="K126" s="20" t="str">
        <f>$K$76</f>
        <v/>
      </c>
      <c r="L126" s="21" t="str">
        <f>$L$76</f>
        <v/>
      </c>
      <c r="M126" s="345" t="str">
        <f>$M$76</f>
        <v/>
      </c>
      <c r="N126" s="342" t="str">
        <f>$N$76</f>
        <v/>
      </c>
      <c r="O126" s="21" t="str">
        <f>$O$76</f>
        <v/>
      </c>
      <c r="P126" s="350" t="str">
        <f>$P$76</f>
        <v/>
      </c>
      <c r="Q126" s="395"/>
      <c r="R126" s="16"/>
      <c r="S126" s="28" t="str">
        <f>IFERROR(HLOOKUP($S$120,$G$120:$P$132,7,FALSE),"")</f>
        <v/>
      </c>
      <c r="T126" s="26" t="str">
        <f>IFERROR(HLOOKUP($T$120,$G$120:$P$132,7,FALSE),"")</f>
        <v/>
      </c>
      <c r="U126" s="170" t="str">
        <f>IFERROR(HLOOKUP($U$120,$G$120:$P$132,7,FALSE),"")</f>
        <v/>
      </c>
      <c r="V126" s="27" t="str">
        <f>IFERROR(HLOOKUP($V$120,$G$120:$P$132,7,FALSE),"")</f>
        <v/>
      </c>
      <c r="W126" s="40" t="str">
        <f t="shared" si="74"/>
        <v/>
      </c>
      <c r="X126" s="24" t="str">
        <f>IF(F126="","",RANK(W126,$W$121:$W$132)+COUNTIF(W126:$W$132,W126)-1)</f>
        <v/>
      </c>
      <c r="Y126" s="2" t="str">
        <f t="shared" si="75"/>
        <v/>
      </c>
      <c r="Z126" s="9"/>
      <c r="AA126" s="9"/>
      <c r="AB126" s="9"/>
      <c r="AC126" s="42" t="str">
        <f t="shared" si="76"/>
        <v/>
      </c>
      <c r="AD126" s="171" t="str">
        <f t="shared" si="77"/>
        <v/>
      </c>
      <c r="AE126" s="171" t="str">
        <f t="shared" si="78"/>
        <v/>
      </c>
      <c r="AF126" s="172" t="str">
        <f t="shared" si="79"/>
        <v/>
      </c>
      <c r="AG126" s="173" t="str">
        <f t="shared" si="72"/>
        <v/>
      </c>
      <c r="AH126" s="24" t="str">
        <f>IF(F126="","",RANK(AG126,$AG$121:$AG$132)+COUNTIF(AG126:$AG$132,AG126)-1)</f>
        <v/>
      </c>
      <c r="AI126" s="2" t="str">
        <f t="shared" si="73"/>
        <v/>
      </c>
    </row>
    <row r="127" spans="4:35" ht="20.100000000000001" customHeight="1" x14ac:dyDescent="0.35">
      <c r="D127" s="35"/>
      <c r="E127" s="38"/>
      <c r="F127" s="141" t="str">
        <f>$F$60</f>
        <v/>
      </c>
      <c r="G127" s="22" t="str">
        <f>$G$77</f>
        <v/>
      </c>
      <c r="H127" s="20" t="str">
        <f>$H$77</f>
        <v/>
      </c>
      <c r="I127" s="20" t="str">
        <f>$I$77</f>
        <v/>
      </c>
      <c r="J127" s="20" t="str">
        <f>$J$77</f>
        <v/>
      </c>
      <c r="K127" s="20" t="str">
        <f>$K$77</f>
        <v/>
      </c>
      <c r="L127" s="21" t="str">
        <f>$L$77</f>
        <v/>
      </c>
      <c r="M127" s="345" t="str">
        <f>$M$77</f>
        <v/>
      </c>
      <c r="N127" s="342" t="str">
        <f>$N$77</f>
        <v/>
      </c>
      <c r="O127" s="21" t="str">
        <f>$O$77</f>
        <v/>
      </c>
      <c r="P127" s="350" t="str">
        <f>$P$77</f>
        <v/>
      </c>
      <c r="Q127" s="395"/>
      <c r="R127" s="16"/>
      <c r="S127" s="28" t="str">
        <f>IFERROR(HLOOKUP($S$120,$G$120:$P$132,8,FALSE),"")</f>
        <v/>
      </c>
      <c r="T127" s="26" t="str">
        <f>IFERROR(HLOOKUP($T$120,$G$120:$P$132,8,FALSE),"")</f>
        <v/>
      </c>
      <c r="U127" s="170" t="str">
        <f>IFERROR(HLOOKUP($U$120,$G$120:$P$132,8,FALSE),"")</f>
        <v/>
      </c>
      <c r="V127" s="27" t="str">
        <f>IFERROR(HLOOKUP($V$120,$G$120:$P$132,8,FALSE),"")</f>
        <v/>
      </c>
      <c r="W127" s="40" t="str">
        <f t="shared" si="74"/>
        <v/>
      </c>
      <c r="X127" s="24" t="str">
        <f>IF(F127="","",RANK(W127,$W$121:$W$132)+COUNTIF(W127:$W$132,W127)-1)</f>
        <v/>
      </c>
      <c r="Y127" s="2" t="str">
        <f t="shared" si="75"/>
        <v/>
      </c>
      <c r="Z127" s="9"/>
      <c r="AA127" s="9"/>
      <c r="AB127" s="9"/>
      <c r="AC127" s="42" t="str">
        <f t="shared" si="76"/>
        <v/>
      </c>
      <c r="AD127" s="171" t="str">
        <f t="shared" si="77"/>
        <v/>
      </c>
      <c r="AE127" s="171" t="str">
        <f t="shared" si="78"/>
        <v/>
      </c>
      <c r="AF127" s="172" t="str">
        <f t="shared" si="79"/>
        <v/>
      </c>
      <c r="AG127" s="173" t="str">
        <f t="shared" si="72"/>
        <v/>
      </c>
      <c r="AH127" s="24" t="str">
        <f>IF(F127="","",RANK(AG127,$AG$121:$AG$132)+COUNTIF(AG127:$AG$132,AG127)-1)</f>
        <v/>
      </c>
      <c r="AI127" s="2" t="str">
        <f t="shared" si="73"/>
        <v/>
      </c>
    </row>
    <row r="128" spans="4:35" ht="20.100000000000001" customHeight="1" x14ac:dyDescent="0.35">
      <c r="D128" s="35"/>
      <c r="E128" s="38"/>
      <c r="F128" s="141" t="str">
        <f>$F$61</f>
        <v/>
      </c>
      <c r="G128" s="22" t="str">
        <f>$G$78</f>
        <v/>
      </c>
      <c r="H128" s="20" t="str">
        <f>$H$78</f>
        <v/>
      </c>
      <c r="I128" s="20" t="str">
        <f>$I$78</f>
        <v/>
      </c>
      <c r="J128" s="20" t="str">
        <f>$J$78</f>
        <v/>
      </c>
      <c r="K128" s="20" t="str">
        <f>$K$78</f>
        <v/>
      </c>
      <c r="L128" s="21" t="str">
        <f>$L$78</f>
        <v/>
      </c>
      <c r="M128" s="345" t="str">
        <f>$M$78</f>
        <v/>
      </c>
      <c r="N128" s="342" t="str">
        <f>$N$78</f>
        <v/>
      </c>
      <c r="O128" s="21" t="str">
        <f>$O$78</f>
        <v/>
      </c>
      <c r="P128" s="350" t="str">
        <f>$P$78</f>
        <v/>
      </c>
      <c r="Q128" s="395"/>
      <c r="R128" s="16"/>
      <c r="S128" s="28" t="str">
        <f>IFERROR(HLOOKUP($S$120,$G$120:$P$132,9,FALSE),"")</f>
        <v/>
      </c>
      <c r="T128" s="26" t="str">
        <f>IFERROR(HLOOKUP($T$120,$G$120:$P$132,9,FALSE),"")</f>
        <v/>
      </c>
      <c r="U128" s="170" t="str">
        <f>IFERROR(HLOOKUP($U$120,$G$120:$P$132,9,FALSE),"")</f>
        <v/>
      </c>
      <c r="V128" s="27" t="str">
        <f>IFERROR(HLOOKUP($V$120,$G$120:$P$132,9,FALSE),"")</f>
        <v/>
      </c>
      <c r="W128" s="40" t="str">
        <f t="shared" si="74"/>
        <v/>
      </c>
      <c r="X128" s="24" t="str">
        <f>IF(F128="","",RANK(W128,$W$121:$W$132)+COUNTIF(W128:$W$132,W128)-1)</f>
        <v/>
      </c>
      <c r="Y128" s="2" t="str">
        <f t="shared" si="75"/>
        <v/>
      </c>
      <c r="Z128" s="9"/>
      <c r="AA128" s="9"/>
      <c r="AB128" s="9"/>
      <c r="AC128" s="42" t="str">
        <f t="shared" si="76"/>
        <v/>
      </c>
      <c r="AD128" s="171" t="str">
        <f t="shared" si="77"/>
        <v/>
      </c>
      <c r="AE128" s="171" t="str">
        <f t="shared" si="78"/>
        <v/>
      </c>
      <c r="AF128" s="172" t="str">
        <f t="shared" si="79"/>
        <v/>
      </c>
      <c r="AG128" s="173" t="str">
        <f t="shared" si="72"/>
        <v/>
      </c>
      <c r="AH128" s="24" t="str">
        <f>IF(F128="","",RANK(AG128,$AG$121:$AG$132)+COUNTIF(AG128:$AG$132,AG128)-1)</f>
        <v/>
      </c>
      <c r="AI128" s="2" t="str">
        <f t="shared" si="73"/>
        <v/>
      </c>
    </row>
    <row r="129" spans="4:35" ht="20.100000000000001" customHeight="1" x14ac:dyDescent="0.35">
      <c r="D129" s="35"/>
      <c r="E129" s="38"/>
      <c r="F129" s="141" t="str">
        <f>$F$62</f>
        <v/>
      </c>
      <c r="G129" s="22" t="str">
        <f>$G$79</f>
        <v/>
      </c>
      <c r="H129" s="20" t="str">
        <f>$H$79</f>
        <v/>
      </c>
      <c r="I129" s="20" t="str">
        <f>$I$79</f>
        <v/>
      </c>
      <c r="J129" s="20" t="str">
        <f>$J$79</f>
        <v/>
      </c>
      <c r="K129" s="20" t="str">
        <f>$K$79</f>
        <v/>
      </c>
      <c r="L129" s="21" t="str">
        <f>$L$79</f>
        <v/>
      </c>
      <c r="M129" s="345" t="str">
        <f>$M$79</f>
        <v/>
      </c>
      <c r="N129" s="342" t="str">
        <f>$N$79</f>
        <v/>
      </c>
      <c r="O129" s="21" t="str">
        <f>$O$79</f>
        <v/>
      </c>
      <c r="P129" s="350" t="str">
        <f>$P$79</f>
        <v/>
      </c>
      <c r="Q129" s="395"/>
      <c r="R129" s="16"/>
      <c r="S129" s="28" t="str">
        <f>IFERROR(HLOOKUP($S$120,$G$120:$P$132,10,FALSE),"")</f>
        <v/>
      </c>
      <c r="T129" s="26" t="str">
        <f>IFERROR(HLOOKUP($T$120,$G$120:$P$132,10,FALSE),"")</f>
        <v/>
      </c>
      <c r="U129" s="170" t="str">
        <f>IFERROR(HLOOKUP($U$120,$G$120:$P$132,10,FALSE),"")</f>
        <v/>
      </c>
      <c r="V129" s="27" t="str">
        <f>IFERROR(HLOOKUP($V$120,$G$120:$P$132,10,FALSE),"")</f>
        <v/>
      </c>
      <c r="W129" s="40" t="str">
        <f t="shared" si="74"/>
        <v/>
      </c>
      <c r="X129" s="24" t="str">
        <f>IF(F129="","",RANK(W129,$W$121:$W$132)+COUNTIF(W129:$W$132,W129)-1)</f>
        <v/>
      </c>
      <c r="Y129" s="2" t="str">
        <f t="shared" si="75"/>
        <v/>
      </c>
      <c r="Z129" s="9"/>
      <c r="AA129" s="9"/>
      <c r="AB129" s="9"/>
      <c r="AC129" s="42" t="str">
        <f t="shared" si="76"/>
        <v/>
      </c>
      <c r="AD129" s="171" t="str">
        <f t="shared" si="77"/>
        <v/>
      </c>
      <c r="AE129" s="171" t="str">
        <f t="shared" si="78"/>
        <v/>
      </c>
      <c r="AF129" s="172" t="str">
        <f t="shared" si="79"/>
        <v/>
      </c>
      <c r="AG129" s="173" t="str">
        <f t="shared" si="72"/>
        <v/>
      </c>
      <c r="AH129" s="24" t="str">
        <f>IF(F129="","",RANK(AG129,$AG$121:$AG$132)+COUNTIF(AG129:$AG$132,AG129)-1)</f>
        <v/>
      </c>
      <c r="AI129" s="2" t="str">
        <f t="shared" si="73"/>
        <v/>
      </c>
    </row>
    <row r="130" spans="4:35" ht="20.100000000000001" customHeight="1" x14ac:dyDescent="0.35">
      <c r="D130" s="35"/>
      <c r="E130" s="38"/>
      <c r="F130" s="141" t="str">
        <f>$F$63</f>
        <v/>
      </c>
      <c r="G130" s="22" t="str">
        <f>$G$80</f>
        <v/>
      </c>
      <c r="H130" s="20" t="str">
        <f>$H$80</f>
        <v/>
      </c>
      <c r="I130" s="20" t="str">
        <f>$I$80</f>
        <v/>
      </c>
      <c r="J130" s="20" t="str">
        <f>$J$80</f>
        <v/>
      </c>
      <c r="K130" s="20" t="str">
        <f>$K$80</f>
        <v/>
      </c>
      <c r="L130" s="21" t="str">
        <f>$L$80</f>
        <v/>
      </c>
      <c r="M130" s="345" t="str">
        <f>$M$80</f>
        <v/>
      </c>
      <c r="N130" s="342" t="str">
        <f>$N$80</f>
        <v/>
      </c>
      <c r="O130" s="21" t="str">
        <f>$O$80</f>
        <v/>
      </c>
      <c r="P130" s="23" t="str">
        <f>$P$80</f>
        <v/>
      </c>
      <c r="Q130" s="395"/>
      <c r="R130" s="9"/>
      <c r="S130" s="28" t="str">
        <f>IFERROR(HLOOKUP($S$120,$G$120:$P$132,11,FALSE),"")</f>
        <v/>
      </c>
      <c r="T130" s="26" t="str">
        <f>IFERROR(HLOOKUP($T$120,$G$120:$P$132,11,FALSE),"")</f>
        <v/>
      </c>
      <c r="U130" s="170" t="str">
        <f>IFERROR(HLOOKUP($U$120,$G$120:$P$132,11,FALSE),"")</f>
        <v/>
      </c>
      <c r="V130" s="27" t="str">
        <f>IFERROR(HLOOKUP($V$120,$G$120:$P$132,11,FALSE),"")</f>
        <v/>
      </c>
      <c r="W130" s="40" t="str">
        <f t="shared" si="74"/>
        <v/>
      </c>
      <c r="X130" s="24" t="str">
        <f>IF(F130="","",RANK(W130,$W$121:$W$132)+COUNTIF(W130:$W$132,W130)-1)</f>
        <v/>
      </c>
      <c r="Y130" s="2" t="str">
        <f t="shared" si="75"/>
        <v/>
      </c>
      <c r="Z130" s="9"/>
      <c r="AA130" s="9"/>
      <c r="AB130" s="9"/>
      <c r="AC130" s="42" t="str">
        <f t="shared" si="76"/>
        <v/>
      </c>
      <c r="AD130" s="171" t="str">
        <f t="shared" si="77"/>
        <v/>
      </c>
      <c r="AE130" s="171" t="str">
        <f t="shared" si="78"/>
        <v/>
      </c>
      <c r="AF130" s="172" t="str">
        <f t="shared" si="79"/>
        <v/>
      </c>
      <c r="AG130" s="173" t="str">
        <f t="shared" si="72"/>
        <v/>
      </c>
      <c r="AH130" s="24" t="str">
        <f>IF(F130="","",RANK(AG130,$AG$121:$AG$132)+COUNTIF(AG130:$AG$132,AG130)-1)</f>
        <v/>
      </c>
      <c r="AI130" s="2" t="str">
        <f t="shared" si="73"/>
        <v/>
      </c>
    </row>
    <row r="131" spans="4:35" ht="20.100000000000001" customHeight="1" x14ac:dyDescent="0.35">
      <c r="D131" s="35"/>
      <c r="E131" s="38"/>
      <c r="F131" s="141" t="str">
        <f>$F$64</f>
        <v/>
      </c>
      <c r="G131" s="22" t="str">
        <f>$G$81</f>
        <v/>
      </c>
      <c r="H131" s="20" t="str">
        <f>$H$81</f>
        <v/>
      </c>
      <c r="I131" s="20" t="str">
        <f>$I$81</f>
        <v/>
      </c>
      <c r="J131" s="20" t="str">
        <f>$J$81</f>
        <v/>
      </c>
      <c r="K131" s="20" t="str">
        <f>$K$81</f>
        <v/>
      </c>
      <c r="L131" s="21" t="str">
        <f>$L$81</f>
        <v/>
      </c>
      <c r="M131" s="345" t="str">
        <f>$M$81</f>
        <v/>
      </c>
      <c r="N131" s="342" t="str">
        <f>$N$81</f>
        <v/>
      </c>
      <c r="O131" s="21" t="str">
        <f>$O$81</f>
        <v/>
      </c>
      <c r="P131" s="350" t="str">
        <f>$P$81</f>
        <v/>
      </c>
      <c r="Q131" s="395"/>
      <c r="R131" s="9"/>
      <c r="S131" s="28" t="str">
        <f>IFERROR(HLOOKUP($S$120,$G$120:$P$132,12,FALSE),"")</f>
        <v/>
      </c>
      <c r="T131" s="26" t="str">
        <f>IFERROR(HLOOKUP($T$120,$G$120:$P$132,12,FALSE),"")</f>
        <v/>
      </c>
      <c r="U131" s="170" t="str">
        <f>IFERROR(HLOOKUP($U$120,$G$120:$P$132,12,FALSE),"")</f>
        <v/>
      </c>
      <c r="V131" s="27" t="str">
        <f>IFERROR(HLOOKUP($V$120,$G$120:$P$132,12,FALSE),"")</f>
        <v/>
      </c>
      <c r="W131" s="40" t="str">
        <f t="shared" si="74"/>
        <v/>
      </c>
      <c r="X131" s="24" t="str">
        <f>IF(F131="","",RANK(W131,$W$121:$W$132)+COUNTIF(W131:$W$132,W131)-1)</f>
        <v/>
      </c>
      <c r="Y131" s="2" t="str">
        <f t="shared" si="75"/>
        <v/>
      </c>
      <c r="Z131" s="9"/>
      <c r="AA131" s="9"/>
      <c r="AB131" s="9"/>
      <c r="AC131" s="42" t="str">
        <f t="shared" si="76"/>
        <v/>
      </c>
      <c r="AD131" s="171" t="str">
        <f t="shared" si="77"/>
        <v/>
      </c>
      <c r="AE131" s="171" t="str">
        <f t="shared" si="78"/>
        <v/>
      </c>
      <c r="AF131" s="172" t="str">
        <f t="shared" si="79"/>
        <v/>
      </c>
      <c r="AG131" s="173" t="str">
        <f t="shared" si="72"/>
        <v/>
      </c>
      <c r="AH131" s="24" t="str">
        <f>IF(F131="","",RANK(AG131,$AG$121:$AG$132)+COUNTIF(AG131:$AG$132,AG131)-1)</f>
        <v/>
      </c>
      <c r="AI131" s="2" t="str">
        <f t="shared" si="73"/>
        <v/>
      </c>
    </row>
    <row r="132" spans="4:35" ht="20.100000000000001" customHeight="1" thickBot="1" x14ac:dyDescent="0.4">
      <c r="D132" s="35"/>
      <c r="E132" s="38"/>
      <c r="F132" s="142" t="str">
        <f>$F$65</f>
        <v/>
      </c>
      <c r="G132" s="143" t="str">
        <f>$G$82</f>
        <v/>
      </c>
      <c r="H132" s="144" t="str">
        <f>$H$82</f>
        <v/>
      </c>
      <c r="I132" s="144" t="str">
        <f>$I$82</f>
        <v/>
      </c>
      <c r="J132" s="144" t="str">
        <f>$J$82</f>
        <v/>
      </c>
      <c r="K132" s="144" t="str">
        <f>$K$82</f>
        <v/>
      </c>
      <c r="L132" s="145" t="str">
        <f>$L$82</f>
        <v/>
      </c>
      <c r="M132" s="346" t="str">
        <f>$M$82</f>
        <v/>
      </c>
      <c r="N132" s="343" t="str">
        <f>$N$82</f>
        <v/>
      </c>
      <c r="O132" s="145" t="str">
        <f>$O$82</f>
        <v/>
      </c>
      <c r="P132" s="351" t="str">
        <f>$P$82</f>
        <v/>
      </c>
      <c r="Q132" s="395"/>
      <c r="R132" s="9"/>
      <c r="S132" s="178" t="str">
        <f>IFERROR(HLOOKUP($S$120,$G$120:$P$132,13,FALSE),"")</f>
        <v/>
      </c>
      <c r="T132" s="175" t="str">
        <f>IFERROR(HLOOKUP($T$120,$G$120:$P$132,13,FALSE),"")</f>
        <v/>
      </c>
      <c r="U132" s="179" t="str">
        <f>IFERROR(HLOOKUP($U$120,$G$120:$P$132,13,FALSE),"")</f>
        <v/>
      </c>
      <c r="V132" s="176" t="str">
        <f>IFERROR(HLOOKUP($V$120,$G$120:$P$132,13,FALSE),"")</f>
        <v/>
      </c>
      <c r="W132" s="180" t="str">
        <f t="shared" si="74"/>
        <v/>
      </c>
      <c r="X132" s="177" t="str">
        <f>IF(F132="","",RANK(W132,$W$121:$W$132)+COUNTIF(W132:$W$132,W132)-1)</f>
        <v/>
      </c>
      <c r="Y132" s="2" t="str">
        <f t="shared" si="75"/>
        <v/>
      </c>
      <c r="Z132" s="9"/>
      <c r="AA132" s="9"/>
      <c r="AB132" s="9"/>
      <c r="AC132" s="181" t="str">
        <f t="shared" si="76"/>
        <v/>
      </c>
      <c r="AD132" s="182" t="str">
        <f t="shared" si="77"/>
        <v/>
      </c>
      <c r="AE132" s="182" t="str">
        <f t="shared" si="78"/>
        <v/>
      </c>
      <c r="AF132" s="183" t="str">
        <f t="shared" si="79"/>
        <v/>
      </c>
      <c r="AG132" s="184" t="str">
        <f t="shared" si="72"/>
        <v/>
      </c>
      <c r="AH132" s="177" t="str">
        <f>IF(F132="","",RANK(AG132,$AG$121:$AG$132)+COUNTIF(AG132:$AG$132,AG132)-1)</f>
        <v/>
      </c>
      <c r="AI132" s="2" t="str">
        <f t="shared" si="73"/>
        <v/>
      </c>
    </row>
    <row r="133" spans="4:35" ht="20.100000000000001" customHeight="1" thickTop="1" x14ac:dyDescent="0.35">
      <c r="D133" s="35"/>
      <c r="E133" s="35"/>
      <c r="F133" s="16"/>
      <c r="G133" s="149"/>
      <c r="H133" s="149"/>
      <c r="I133" s="149"/>
      <c r="J133" s="149"/>
      <c r="K133" s="149"/>
      <c r="L133" s="149"/>
      <c r="M133" s="16"/>
      <c r="N133" s="149"/>
      <c r="O133" s="149"/>
      <c r="P133" s="149"/>
      <c r="Q133" s="149"/>
      <c r="R133" s="149"/>
      <c r="S133" s="149"/>
      <c r="T133" s="1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16"/>
    </row>
    <row r="134" spans="4:35" ht="20.100000000000001" customHeight="1" x14ac:dyDescent="0.35">
      <c r="D134" s="35"/>
      <c r="E134" s="35"/>
      <c r="F134" s="9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16"/>
    </row>
    <row r="135" spans="4:35" ht="20.100000000000001" customHeight="1" thickBot="1" x14ac:dyDescent="0.4">
      <c r="D135" s="35"/>
      <c r="E135" s="35"/>
      <c r="F135" s="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16"/>
    </row>
    <row r="136" spans="4:35" ht="20.100000000000001" customHeight="1" thickTop="1" thickBot="1" x14ac:dyDescent="0.4">
      <c r="D136" s="35"/>
      <c r="E136" s="35"/>
      <c r="F136" s="9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9"/>
      <c r="V136" s="9"/>
      <c r="W136" s="9"/>
      <c r="X136" s="9"/>
      <c r="Y136" s="9"/>
      <c r="Z136" s="9"/>
      <c r="AA136" s="9"/>
      <c r="AB136" s="9"/>
      <c r="AC136" s="186" t="str">
        <f>S137</f>
        <v>長率</v>
      </c>
      <c r="AD136" s="187" t="str">
        <f>T137</f>
        <v>打率</v>
      </c>
      <c r="AE136" s="187" t="str">
        <f>U137</f>
        <v>打点</v>
      </c>
      <c r="AF136" s="188" t="str">
        <f>V137</f>
        <v/>
      </c>
      <c r="AG136" s="189" t="s">
        <v>49</v>
      </c>
      <c r="AH136" s="190" t="s">
        <v>50</v>
      </c>
    </row>
    <row r="137" spans="4:35" ht="20.100000000000001" customHeight="1" thickTop="1" thickBot="1" x14ac:dyDescent="0.4">
      <c r="D137" s="35"/>
      <c r="E137" s="35"/>
      <c r="F137" s="135" t="s">
        <v>26</v>
      </c>
      <c r="G137" s="51" t="s">
        <v>1</v>
      </c>
      <c r="H137" s="51" t="s">
        <v>42</v>
      </c>
      <c r="I137" s="52" t="s">
        <v>43</v>
      </c>
      <c r="J137" s="52" t="s">
        <v>4</v>
      </c>
      <c r="K137" s="52" t="s">
        <v>13</v>
      </c>
      <c r="L137" s="147" t="s">
        <v>44</v>
      </c>
      <c r="M137" s="313" t="s">
        <v>93</v>
      </c>
      <c r="N137" s="109" t="s">
        <v>47</v>
      </c>
      <c r="O137" s="49" t="s">
        <v>48</v>
      </c>
      <c r="P137" s="53" t="s">
        <v>46</v>
      </c>
      <c r="Q137" s="394"/>
      <c r="R137" s="16"/>
      <c r="S137" s="150" t="str">
        <f>IF(入力!I8="","",入力!I8)</f>
        <v>長率</v>
      </c>
      <c r="T137" s="48" t="str">
        <f>IF(入力!J8="","",入力!J8)</f>
        <v>打率</v>
      </c>
      <c r="U137" s="48" t="str">
        <f>IF(入力!K8="","",入力!K8)</f>
        <v>打点</v>
      </c>
      <c r="V137" s="151" t="str">
        <f>IF(入力!L8="","",入力!L8)</f>
        <v/>
      </c>
      <c r="W137" s="50" t="s">
        <v>49</v>
      </c>
      <c r="X137" s="53" t="s">
        <v>50</v>
      </c>
      <c r="Y137" s="9"/>
      <c r="Z137" s="9"/>
      <c r="AA137" s="9"/>
      <c r="AB137" s="9"/>
      <c r="AC137" s="152">
        <f>通年成績ラインアップ!$P$22</f>
        <v>1.8</v>
      </c>
      <c r="AD137" s="153">
        <f>通年成績ラインアップ!$Q$22</f>
        <v>1.6</v>
      </c>
      <c r="AE137" s="153">
        <f>通年成績ラインアップ!$R$22</f>
        <v>1.4</v>
      </c>
      <c r="AF137" s="154">
        <f>通年成績ラインアップ!$S$22</f>
        <v>1.2</v>
      </c>
      <c r="AG137" s="155"/>
      <c r="AH137" s="156"/>
    </row>
    <row r="138" spans="4:35" ht="20.100000000000001" customHeight="1" x14ac:dyDescent="0.35">
      <c r="D138" s="35"/>
      <c r="E138" s="38"/>
      <c r="F138" s="137" t="str">
        <f>$F$54</f>
        <v/>
      </c>
      <c r="G138" s="138" t="str">
        <f>$G$71</f>
        <v/>
      </c>
      <c r="H138" s="139" t="str">
        <f>$H$71</f>
        <v/>
      </c>
      <c r="I138" s="139" t="str">
        <f>$I$71</f>
        <v/>
      </c>
      <c r="J138" s="139" t="str">
        <f>$J$71</f>
        <v/>
      </c>
      <c r="K138" s="139" t="str">
        <f>$K$71</f>
        <v/>
      </c>
      <c r="L138" s="140" t="str">
        <f>$L$71</f>
        <v/>
      </c>
      <c r="M138" s="344" t="str">
        <f>$M$71</f>
        <v/>
      </c>
      <c r="N138" s="341" t="str">
        <f>$N$71</f>
        <v/>
      </c>
      <c r="O138" s="140" t="str">
        <f>$O$71</f>
        <v/>
      </c>
      <c r="P138" s="349" t="str">
        <f>$P$71</f>
        <v/>
      </c>
      <c r="Q138" s="395"/>
      <c r="R138" s="16"/>
      <c r="S138" s="160" t="str">
        <f>IFERROR(HLOOKUP($S$137,$G$137:$P$149,2,FALSE),"")</f>
        <v/>
      </c>
      <c r="T138" s="161" t="str">
        <f>IFERROR(HLOOKUP($T$137,$G$137:$P$149,2,FALSE),"")</f>
        <v/>
      </c>
      <c r="U138" s="162" t="str">
        <f>IFERROR(HLOOKUP($U$137,$G$137:$P$149,2,FALSE),"")</f>
        <v/>
      </c>
      <c r="V138" s="163" t="str">
        <f>IFERROR(HLOOKUP($V$137,$G$137:$P$149,2,FALSE),"")</f>
        <v/>
      </c>
      <c r="W138" s="164" t="str">
        <f>IF(F138="","",SUM(S138:V138))</f>
        <v/>
      </c>
      <c r="X138" s="165" t="str">
        <f>IF(F138="","",RANK(W138,$W$138:$W$149)+COUNTIF(W138:$W$149,W138)-1)</f>
        <v/>
      </c>
      <c r="Y138" s="2" t="str">
        <f>F138</f>
        <v/>
      </c>
      <c r="Z138" s="9"/>
      <c r="AA138" s="9"/>
      <c r="AB138" s="9"/>
      <c r="AC138" s="166" t="str">
        <f>IFERROR(S138*$AC$137,"")</f>
        <v/>
      </c>
      <c r="AD138" s="167" t="str">
        <f>IFERROR(T138*$AD$137,"")</f>
        <v/>
      </c>
      <c r="AE138" s="167" t="str">
        <f>IFERROR(U138*$AE$137,"")</f>
        <v/>
      </c>
      <c r="AF138" s="168" t="str">
        <f>IFERROR(V138*$AF$137,"")</f>
        <v/>
      </c>
      <c r="AG138" s="169" t="str">
        <f t="shared" ref="AG138:AG149" si="80">IF(F138="","",SUM(AC138:AF138))</f>
        <v/>
      </c>
      <c r="AH138" s="165" t="str">
        <f>IF(F138="","",RANK(AG138,$AG$138:$AG$149)+COUNTIF(AG138:$AG$149,AG138)-1)</f>
        <v/>
      </c>
      <c r="AI138" s="2" t="str">
        <f t="shared" ref="AI138:AI149" si="81">F138</f>
        <v/>
      </c>
    </row>
    <row r="139" spans="4:35" ht="20.100000000000001" customHeight="1" x14ac:dyDescent="0.35">
      <c r="D139" s="35"/>
      <c r="E139" s="38"/>
      <c r="F139" s="141" t="str">
        <f>$F$55</f>
        <v/>
      </c>
      <c r="G139" s="22" t="str">
        <f>$G$72</f>
        <v/>
      </c>
      <c r="H139" s="20" t="str">
        <f>$H$72</f>
        <v/>
      </c>
      <c r="I139" s="20" t="str">
        <f>$I$72</f>
        <v/>
      </c>
      <c r="J139" s="20" t="str">
        <f>$J$72</f>
        <v/>
      </c>
      <c r="K139" s="20" t="str">
        <f>$K$72</f>
        <v/>
      </c>
      <c r="L139" s="21" t="str">
        <f>$L$72</f>
        <v/>
      </c>
      <c r="M139" s="345" t="str">
        <f>$M$72</f>
        <v/>
      </c>
      <c r="N139" s="342" t="str">
        <f>$N$72</f>
        <v/>
      </c>
      <c r="O139" s="21" t="str">
        <f>$O$72</f>
        <v/>
      </c>
      <c r="P139" s="350" t="str">
        <f>$P$72</f>
        <v/>
      </c>
      <c r="Q139" s="395"/>
      <c r="R139" s="16"/>
      <c r="S139" s="28" t="str">
        <f>IFERROR(HLOOKUP($S$137,$G$137:$P$149,3,FALSE),"")</f>
        <v/>
      </c>
      <c r="T139" s="26" t="str">
        <f>IFERROR(HLOOKUP($T$137,$G$137:$P$149,3,FALSE),"")</f>
        <v/>
      </c>
      <c r="U139" s="170" t="str">
        <f>IFERROR(HLOOKUP($U$137,$G$137:$P$149,3,FALSE),"")</f>
        <v/>
      </c>
      <c r="V139" s="27" t="str">
        <f>IFERROR(HLOOKUP($V$137,$G$137:$P$149,3,FALSE),"")</f>
        <v/>
      </c>
      <c r="W139" s="40" t="str">
        <f t="shared" ref="W139:W149" si="82">IF(F139="","",SUM(S139:V139))</f>
        <v/>
      </c>
      <c r="X139" s="24" t="str">
        <f>IF(F139="","",RANK(W139,$W$138:$W$149)+COUNTIF(W139:$W$149,W139)-1)</f>
        <v/>
      </c>
      <c r="Y139" s="2" t="str">
        <f t="shared" ref="Y139:Y149" si="83">F139</f>
        <v/>
      </c>
      <c r="Z139" s="9"/>
      <c r="AA139" s="9"/>
      <c r="AB139" s="9"/>
      <c r="AC139" s="42" t="str">
        <f t="shared" ref="AC139:AC149" si="84">IFERROR(S139*$AC$137,"")</f>
        <v/>
      </c>
      <c r="AD139" s="171" t="str">
        <f t="shared" ref="AD139:AD149" si="85">IFERROR(T139*$AD$137,"")</f>
        <v/>
      </c>
      <c r="AE139" s="171" t="str">
        <f t="shared" ref="AE139:AE149" si="86">IFERROR(U139*$AE$137,"")</f>
        <v/>
      </c>
      <c r="AF139" s="172" t="str">
        <f t="shared" ref="AF139:AF149" si="87">IFERROR(V139*$AF$137,"")</f>
        <v/>
      </c>
      <c r="AG139" s="173" t="str">
        <f t="shared" si="80"/>
        <v/>
      </c>
      <c r="AH139" s="24" t="str">
        <f>IF(F139="","",RANK(AG139,$AG$138:$AG$149)+COUNTIF(AG139:$AG$149,AG139)-1)</f>
        <v/>
      </c>
      <c r="AI139" s="2" t="str">
        <f t="shared" si="81"/>
        <v/>
      </c>
    </row>
    <row r="140" spans="4:35" ht="20.100000000000001" customHeight="1" x14ac:dyDescent="0.35">
      <c r="D140" s="35"/>
      <c r="E140" s="38"/>
      <c r="F140" s="141" t="str">
        <f>$F$56</f>
        <v/>
      </c>
      <c r="G140" s="22" t="str">
        <f>$G$73</f>
        <v/>
      </c>
      <c r="H140" s="20" t="str">
        <f>$H$73</f>
        <v/>
      </c>
      <c r="I140" s="20" t="str">
        <f>$I$73</f>
        <v/>
      </c>
      <c r="J140" s="20" t="str">
        <f>$J$73</f>
        <v/>
      </c>
      <c r="K140" s="20" t="str">
        <f>$K$73</f>
        <v/>
      </c>
      <c r="L140" s="21" t="str">
        <f>$L$73</f>
        <v/>
      </c>
      <c r="M140" s="345" t="str">
        <f>$M$73</f>
        <v/>
      </c>
      <c r="N140" s="342" t="str">
        <f>$N$73</f>
        <v/>
      </c>
      <c r="O140" s="21" t="str">
        <f>$O$73</f>
        <v/>
      </c>
      <c r="P140" s="350" t="str">
        <f>$P$73</f>
        <v/>
      </c>
      <c r="Q140" s="395"/>
      <c r="R140" s="16"/>
      <c r="S140" s="28" t="str">
        <f>IFERROR(HLOOKUP($S$137,$G$137:$P$149,4,FALSE),"")</f>
        <v/>
      </c>
      <c r="T140" s="26" t="str">
        <f>IFERROR(HLOOKUP($T$137,$G$137:$P$149,4,FALSE),"")</f>
        <v/>
      </c>
      <c r="U140" s="170" t="str">
        <f>IFERROR(HLOOKUP($U$137,$G$137:$P$149,4,FALSE),"")</f>
        <v/>
      </c>
      <c r="V140" s="27" t="str">
        <f>IFERROR(HLOOKUP($V$137,$G$137:$P$149,4,FALSE),"")</f>
        <v/>
      </c>
      <c r="W140" s="40" t="str">
        <f t="shared" si="82"/>
        <v/>
      </c>
      <c r="X140" s="24" t="str">
        <f>IF(F140="","",RANK(W140,$W$138:$W$149)+COUNTIF(W140:$W$149,W140)-1)</f>
        <v/>
      </c>
      <c r="Y140" s="2" t="str">
        <f t="shared" si="83"/>
        <v/>
      </c>
      <c r="Z140" s="9"/>
      <c r="AA140" s="9"/>
      <c r="AB140" s="9"/>
      <c r="AC140" s="42" t="str">
        <f t="shared" si="84"/>
        <v/>
      </c>
      <c r="AD140" s="171" t="str">
        <f t="shared" si="85"/>
        <v/>
      </c>
      <c r="AE140" s="171" t="str">
        <f t="shared" si="86"/>
        <v/>
      </c>
      <c r="AF140" s="172" t="str">
        <f t="shared" si="87"/>
        <v/>
      </c>
      <c r="AG140" s="173" t="str">
        <f t="shared" si="80"/>
        <v/>
      </c>
      <c r="AH140" s="24" t="str">
        <f>IF(F140="","",RANK(AG140,$AG$138:$AG$149)+COUNTIF(AG140:$AG$149,AG140)-1)</f>
        <v/>
      </c>
      <c r="AI140" s="2" t="str">
        <f t="shared" si="81"/>
        <v/>
      </c>
    </row>
    <row r="141" spans="4:35" ht="20.100000000000001" customHeight="1" x14ac:dyDescent="0.35">
      <c r="D141" s="35"/>
      <c r="E141" s="38"/>
      <c r="F141" s="141" t="str">
        <f>$F$57</f>
        <v/>
      </c>
      <c r="G141" s="22" t="str">
        <f>$G$74</f>
        <v/>
      </c>
      <c r="H141" s="20" t="str">
        <f>$H$74</f>
        <v/>
      </c>
      <c r="I141" s="20" t="str">
        <f>$I$74</f>
        <v/>
      </c>
      <c r="J141" s="20" t="str">
        <f>$J$74</f>
        <v/>
      </c>
      <c r="K141" s="20" t="str">
        <f>$K$74</f>
        <v/>
      </c>
      <c r="L141" s="21" t="str">
        <f>$L$74</f>
        <v/>
      </c>
      <c r="M141" s="345" t="str">
        <f>$M$74</f>
        <v/>
      </c>
      <c r="N141" s="342" t="str">
        <f>$N$74</f>
        <v/>
      </c>
      <c r="O141" s="21" t="str">
        <f>$O$74</f>
        <v/>
      </c>
      <c r="P141" s="350" t="str">
        <f>$P$74</f>
        <v/>
      </c>
      <c r="Q141" s="395"/>
      <c r="R141" s="16"/>
      <c r="S141" s="28" t="str">
        <f>IFERROR(HLOOKUP($S$137,$G$137:$P$149,5,FALSE),"")</f>
        <v/>
      </c>
      <c r="T141" s="26" t="str">
        <f>IFERROR(HLOOKUP($T$137,$G$137:$P$149,5,FALSE),"")</f>
        <v/>
      </c>
      <c r="U141" s="170" t="str">
        <f>IFERROR(HLOOKUP($U$137,$G$137:$P$149,5,FALSE),"")</f>
        <v/>
      </c>
      <c r="V141" s="27" t="str">
        <f>IFERROR(HLOOKUP($V$137,$G$137:$P$149,5,FALSE),"")</f>
        <v/>
      </c>
      <c r="W141" s="40" t="str">
        <f t="shared" si="82"/>
        <v/>
      </c>
      <c r="X141" s="24" t="str">
        <f>IF(F141="","",RANK(W141,$W$138:$W$149)+COUNTIF(W141:$W$149,W141)-1)</f>
        <v/>
      </c>
      <c r="Y141" s="2" t="str">
        <f t="shared" si="83"/>
        <v/>
      </c>
      <c r="Z141" s="9"/>
      <c r="AA141" s="9"/>
      <c r="AB141" s="9"/>
      <c r="AC141" s="42" t="str">
        <f t="shared" si="84"/>
        <v/>
      </c>
      <c r="AD141" s="171" t="str">
        <f t="shared" si="85"/>
        <v/>
      </c>
      <c r="AE141" s="171" t="str">
        <f t="shared" si="86"/>
        <v/>
      </c>
      <c r="AF141" s="172" t="str">
        <f t="shared" si="87"/>
        <v/>
      </c>
      <c r="AG141" s="173" t="str">
        <f t="shared" si="80"/>
        <v/>
      </c>
      <c r="AH141" s="24" t="str">
        <f>IF(F141="","",RANK(AG141,$AG$138:$AG$149)+COUNTIF(AG141:$AG$149,AG141)-1)</f>
        <v/>
      </c>
      <c r="AI141" s="2" t="str">
        <f t="shared" si="81"/>
        <v/>
      </c>
    </row>
    <row r="142" spans="4:35" ht="20.100000000000001" customHeight="1" x14ac:dyDescent="0.35">
      <c r="D142" s="35"/>
      <c r="E142" s="38"/>
      <c r="F142" s="141" t="str">
        <f>$F$58</f>
        <v/>
      </c>
      <c r="G142" s="22" t="str">
        <f>$G$75</f>
        <v/>
      </c>
      <c r="H142" s="20" t="str">
        <f>$H$75</f>
        <v/>
      </c>
      <c r="I142" s="20" t="str">
        <f>$I$75</f>
        <v/>
      </c>
      <c r="J142" s="20" t="str">
        <f>$J$75</f>
        <v/>
      </c>
      <c r="K142" s="20" t="str">
        <f>$K$75</f>
        <v/>
      </c>
      <c r="L142" s="21" t="str">
        <f>$L$75</f>
        <v/>
      </c>
      <c r="M142" s="345" t="str">
        <f>$M$75</f>
        <v/>
      </c>
      <c r="N142" s="342" t="str">
        <f>$N$75</f>
        <v/>
      </c>
      <c r="O142" s="21" t="str">
        <f>$O$75</f>
        <v/>
      </c>
      <c r="P142" s="350" t="str">
        <f>$P$75</f>
        <v/>
      </c>
      <c r="Q142" s="395"/>
      <c r="R142" s="16"/>
      <c r="S142" s="28" t="str">
        <f>IFERROR(HLOOKUP($S$137,$G$137:$P$149,6,FALSE),"")</f>
        <v/>
      </c>
      <c r="T142" s="26" t="str">
        <f>IFERROR(HLOOKUP($T$137,$G$137:$P$149,6,FALSE),"")</f>
        <v/>
      </c>
      <c r="U142" s="170" t="str">
        <f>IFERROR(HLOOKUP($U$137,$G$137:$P$149,6,FALSE),"")</f>
        <v/>
      </c>
      <c r="V142" s="27" t="str">
        <f>IFERROR(HLOOKUP($V$137,$G$137:$P$149,6,FALSE),"")</f>
        <v/>
      </c>
      <c r="W142" s="40" t="str">
        <f t="shared" si="82"/>
        <v/>
      </c>
      <c r="X142" s="24" t="str">
        <f>IF(F142="","",RANK(W142,$W$138:$W$149)+COUNTIF(W142:$W$149,W142)-1)</f>
        <v/>
      </c>
      <c r="Y142" s="2" t="str">
        <f t="shared" si="83"/>
        <v/>
      </c>
      <c r="Z142" s="9"/>
      <c r="AA142" s="9"/>
      <c r="AB142" s="9"/>
      <c r="AC142" s="42" t="str">
        <f t="shared" si="84"/>
        <v/>
      </c>
      <c r="AD142" s="171" t="str">
        <f t="shared" si="85"/>
        <v/>
      </c>
      <c r="AE142" s="171" t="str">
        <f t="shared" si="86"/>
        <v/>
      </c>
      <c r="AF142" s="172" t="str">
        <f t="shared" si="87"/>
        <v/>
      </c>
      <c r="AG142" s="173" t="str">
        <f t="shared" si="80"/>
        <v/>
      </c>
      <c r="AH142" s="24" t="str">
        <f>IF(F142="","",RANK(AG142,$AG$138:$AG$149)+COUNTIF(AG142:$AG$149,AG142)-1)</f>
        <v/>
      </c>
      <c r="AI142" s="2" t="str">
        <f t="shared" si="81"/>
        <v/>
      </c>
    </row>
    <row r="143" spans="4:35" ht="20.100000000000001" customHeight="1" x14ac:dyDescent="0.35">
      <c r="D143" s="35"/>
      <c r="E143" s="38"/>
      <c r="F143" s="141" t="str">
        <f>$F$59</f>
        <v/>
      </c>
      <c r="G143" s="22" t="str">
        <f>$G$76</f>
        <v/>
      </c>
      <c r="H143" s="20" t="str">
        <f>$H$76</f>
        <v/>
      </c>
      <c r="I143" s="20" t="str">
        <f>$I$76</f>
        <v/>
      </c>
      <c r="J143" s="20" t="str">
        <f>$J$76</f>
        <v/>
      </c>
      <c r="K143" s="20" t="str">
        <f>$K$76</f>
        <v/>
      </c>
      <c r="L143" s="21" t="str">
        <f>$L$76</f>
        <v/>
      </c>
      <c r="M143" s="345" t="str">
        <f>$M$76</f>
        <v/>
      </c>
      <c r="N143" s="342" t="str">
        <f>$N$76</f>
        <v/>
      </c>
      <c r="O143" s="21" t="str">
        <f>$O$76</f>
        <v/>
      </c>
      <c r="P143" s="350" t="str">
        <f>$P$76</f>
        <v/>
      </c>
      <c r="Q143" s="395"/>
      <c r="R143" s="16"/>
      <c r="S143" s="28" t="str">
        <f>IFERROR(HLOOKUP($S$137,$G$137:$P$149,7,FALSE),"")</f>
        <v/>
      </c>
      <c r="T143" s="26" t="str">
        <f>IFERROR(HLOOKUP($T$137,$G$137:$P$149,7,FALSE),"")</f>
        <v/>
      </c>
      <c r="U143" s="170" t="str">
        <f>IFERROR(HLOOKUP($U$137,$G$137:$P$149,7,FALSE),"")</f>
        <v/>
      </c>
      <c r="V143" s="27" t="str">
        <f>IFERROR(HLOOKUP($V$137,$G$137:$P$149,7,FALSE),"")</f>
        <v/>
      </c>
      <c r="W143" s="40" t="str">
        <f t="shared" si="82"/>
        <v/>
      </c>
      <c r="X143" s="24" t="str">
        <f>IF(F143="","",RANK(W143,$W$138:$W$149)+COUNTIF(W143:$W$149,W143)-1)</f>
        <v/>
      </c>
      <c r="Y143" s="2" t="str">
        <f t="shared" si="83"/>
        <v/>
      </c>
      <c r="Z143" s="9"/>
      <c r="AA143" s="9"/>
      <c r="AB143" s="9"/>
      <c r="AC143" s="42" t="str">
        <f t="shared" si="84"/>
        <v/>
      </c>
      <c r="AD143" s="171" t="str">
        <f t="shared" si="85"/>
        <v/>
      </c>
      <c r="AE143" s="171" t="str">
        <f t="shared" si="86"/>
        <v/>
      </c>
      <c r="AF143" s="172" t="str">
        <f t="shared" si="87"/>
        <v/>
      </c>
      <c r="AG143" s="173" t="str">
        <f t="shared" si="80"/>
        <v/>
      </c>
      <c r="AH143" s="24" t="str">
        <f>IF(F143="","",RANK(AG143,$AG$138:$AG$149)+COUNTIF(AG143:$AG$149,AG143)-1)</f>
        <v/>
      </c>
      <c r="AI143" s="2" t="str">
        <f t="shared" si="81"/>
        <v/>
      </c>
    </row>
    <row r="144" spans="4:35" ht="20.100000000000001" customHeight="1" x14ac:dyDescent="0.35">
      <c r="D144" s="35"/>
      <c r="E144" s="38"/>
      <c r="F144" s="141" t="str">
        <f>$F$60</f>
        <v/>
      </c>
      <c r="G144" s="22" t="str">
        <f>$G$77</f>
        <v/>
      </c>
      <c r="H144" s="20" t="str">
        <f>$H$77</f>
        <v/>
      </c>
      <c r="I144" s="20" t="str">
        <f>$I$77</f>
        <v/>
      </c>
      <c r="J144" s="20" t="str">
        <f>$J$77</f>
        <v/>
      </c>
      <c r="K144" s="20" t="str">
        <f>$K$77</f>
        <v/>
      </c>
      <c r="L144" s="21" t="str">
        <f>$L$77</f>
        <v/>
      </c>
      <c r="M144" s="345" t="str">
        <f>$M$77</f>
        <v/>
      </c>
      <c r="N144" s="342" t="str">
        <f>$N$77</f>
        <v/>
      </c>
      <c r="O144" s="21" t="str">
        <f>$O$77</f>
        <v/>
      </c>
      <c r="P144" s="350" t="str">
        <f>$P$77</f>
        <v/>
      </c>
      <c r="Q144" s="395"/>
      <c r="R144" s="16"/>
      <c r="S144" s="28" t="str">
        <f>IFERROR(HLOOKUP($S$137,$G$137:$P$149,8,FALSE),"")</f>
        <v/>
      </c>
      <c r="T144" s="26" t="str">
        <f>IFERROR(HLOOKUP($T$137,$G$137:$P$149,8,FALSE),"")</f>
        <v/>
      </c>
      <c r="U144" s="170" t="str">
        <f>IFERROR(HLOOKUP($U$137,$G$137:$P$149,8,FALSE),"")</f>
        <v/>
      </c>
      <c r="V144" s="27" t="str">
        <f>IFERROR(HLOOKUP($V$137,$G$137:$P$149,8,FALSE),"")</f>
        <v/>
      </c>
      <c r="W144" s="40" t="str">
        <f t="shared" si="82"/>
        <v/>
      </c>
      <c r="X144" s="24" t="str">
        <f>IF(F144="","",RANK(W144,$W$138:$W$149)+COUNTIF(W144:$W$149,W144)-1)</f>
        <v/>
      </c>
      <c r="Y144" s="2" t="str">
        <f t="shared" si="83"/>
        <v/>
      </c>
      <c r="Z144" s="9"/>
      <c r="AA144" s="9"/>
      <c r="AB144" s="9"/>
      <c r="AC144" s="42" t="str">
        <f t="shared" si="84"/>
        <v/>
      </c>
      <c r="AD144" s="171" t="str">
        <f t="shared" si="85"/>
        <v/>
      </c>
      <c r="AE144" s="171" t="str">
        <f t="shared" si="86"/>
        <v/>
      </c>
      <c r="AF144" s="172" t="str">
        <f t="shared" si="87"/>
        <v/>
      </c>
      <c r="AG144" s="173" t="str">
        <f t="shared" si="80"/>
        <v/>
      </c>
      <c r="AH144" s="24" t="str">
        <f>IF(F144="","",RANK(AG144,$AG$138:$AG$149)+COUNTIF(AG144:$AG$149,AG144)-1)</f>
        <v/>
      </c>
      <c r="AI144" s="2" t="str">
        <f t="shared" si="81"/>
        <v/>
      </c>
    </row>
    <row r="145" spans="4:35" ht="20.100000000000001" customHeight="1" x14ac:dyDescent="0.35">
      <c r="D145" s="35"/>
      <c r="E145" s="38"/>
      <c r="F145" s="141" t="str">
        <f>$F$61</f>
        <v/>
      </c>
      <c r="G145" s="22" t="str">
        <f>$G$78</f>
        <v/>
      </c>
      <c r="H145" s="20" t="str">
        <f>$H$78</f>
        <v/>
      </c>
      <c r="I145" s="20" t="str">
        <f>$I$78</f>
        <v/>
      </c>
      <c r="J145" s="20" t="str">
        <f>$J$78</f>
        <v/>
      </c>
      <c r="K145" s="20" t="str">
        <f>$K$78</f>
        <v/>
      </c>
      <c r="L145" s="21" t="str">
        <f>$L$78</f>
        <v/>
      </c>
      <c r="M145" s="345" t="str">
        <f>$M$78</f>
        <v/>
      </c>
      <c r="N145" s="342" t="str">
        <f>$N$78</f>
        <v/>
      </c>
      <c r="O145" s="21" t="str">
        <f>$O$78</f>
        <v/>
      </c>
      <c r="P145" s="350" t="str">
        <f>$P$78</f>
        <v/>
      </c>
      <c r="Q145" s="395"/>
      <c r="R145" s="16"/>
      <c r="S145" s="28" t="str">
        <f>IFERROR(HLOOKUP($S$137,$G$137:$P$149,9,FALSE),"")</f>
        <v/>
      </c>
      <c r="T145" s="26" t="str">
        <f>IFERROR(HLOOKUP($T$137,$G$137:$P$149,9,FALSE),"")</f>
        <v/>
      </c>
      <c r="U145" s="170" t="str">
        <f>IFERROR(HLOOKUP($U$137,$G$137:$P$149,9,FALSE),"")</f>
        <v/>
      </c>
      <c r="V145" s="27" t="str">
        <f>IFERROR(HLOOKUP($V$137,$G$137:$P$149,9,FALSE),"")</f>
        <v/>
      </c>
      <c r="W145" s="40" t="str">
        <f t="shared" si="82"/>
        <v/>
      </c>
      <c r="X145" s="24" t="str">
        <f>IF(F145="","",RANK(W145,$W$138:$W$149)+COUNTIF(W145:$W$149,W145)-1)</f>
        <v/>
      </c>
      <c r="Y145" s="2" t="str">
        <f t="shared" si="83"/>
        <v/>
      </c>
      <c r="Z145" s="9"/>
      <c r="AA145" s="9"/>
      <c r="AB145" s="9"/>
      <c r="AC145" s="42" t="str">
        <f t="shared" si="84"/>
        <v/>
      </c>
      <c r="AD145" s="171" t="str">
        <f t="shared" si="85"/>
        <v/>
      </c>
      <c r="AE145" s="171" t="str">
        <f t="shared" si="86"/>
        <v/>
      </c>
      <c r="AF145" s="172" t="str">
        <f t="shared" si="87"/>
        <v/>
      </c>
      <c r="AG145" s="173" t="str">
        <f t="shared" si="80"/>
        <v/>
      </c>
      <c r="AH145" s="24" t="str">
        <f>IF(F145="","",RANK(AG145,$AG$138:$AG$149)+COUNTIF(AG145:$AG$149,AG145)-1)</f>
        <v/>
      </c>
      <c r="AI145" s="2" t="str">
        <f t="shared" si="81"/>
        <v/>
      </c>
    </row>
    <row r="146" spans="4:35" ht="20.100000000000001" customHeight="1" x14ac:dyDescent="0.35">
      <c r="D146" s="35"/>
      <c r="E146" s="38"/>
      <c r="F146" s="141" t="str">
        <f>$F$62</f>
        <v/>
      </c>
      <c r="G146" s="22" t="str">
        <f>$G$79</f>
        <v/>
      </c>
      <c r="H146" s="20" t="str">
        <f>$H$79</f>
        <v/>
      </c>
      <c r="I146" s="20" t="str">
        <f>$I$79</f>
        <v/>
      </c>
      <c r="J146" s="20" t="str">
        <f>$J$79</f>
        <v/>
      </c>
      <c r="K146" s="20" t="str">
        <f>$K$79</f>
        <v/>
      </c>
      <c r="L146" s="21" t="str">
        <f>$L$79</f>
        <v/>
      </c>
      <c r="M146" s="345" t="str">
        <f>$M$79</f>
        <v/>
      </c>
      <c r="N146" s="342" t="str">
        <f>$N$79</f>
        <v/>
      </c>
      <c r="O146" s="21" t="str">
        <f>$O$79</f>
        <v/>
      </c>
      <c r="P146" s="350" t="str">
        <f>$P$79</f>
        <v/>
      </c>
      <c r="Q146" s="395"/>
      <c r="R146" s="9"/>
      <c r="S146" s="28" t="str">
        <f>IFERROR(HLOOKUP($S$137,$G$137:$P$149,10,FALSE),"")</f>
        <v/>
      </c>
      <c r="T146" s="26" t="str">
        <f>IFERROR(HLOOKUP($T$137,$G$137:$P$149,10,FALSE),"")</f>
        <v/>
      </c>
      <c r="U146" s="170" t="str">
        <f>IFERROR(HLOOKUP($U$137,$G$137:$P$149,10,FALSE),"")</f>
        <v/>
      </c>
      <c r="V146" s="27" t="str">
        <f>IFERROR(HLOOKUP($V$137,$G$137:$P$149,10,FALSE),"")</f>
        <v/>
      </c>
      <c r="W146" s="40" t="str">
        <f t="shared" si="82"/>
        <v/>
      </c>
      <c r="X146" s="24" t="str">
        <f>IF(F146="","",RANK(W146,$W$138:$W$149)+COUNTIF(W146:$W$149,W146)-1)</f>
        <v/>
      </c>
      <c r="Y146" s="2" t="str">
        <f t="shared" si="83"/>
        <v/>
      </c>
      <c r="Z146" s="9"/>
      <c r="AA146" s="9"/>
      <c r="AB146" s="9"/>
      <c r="AC146" s="42" t="str">
        <f t="shared" si="84"/>
        <v/>
      </c>
      <c r="AD146" s="171" t="str">
        <f t="shared" si="85"/>
        <v/>
      </c>
      <c r="AE146" s="171" t="str">
        <f t="shared" si="86"/>
        <v/>
      </c>
      <c r="AF146" s="172" t="str">
        <f t="shared" si="87"/>
        <v/>
      </c>
      <c r="AG146" s="173" t="str">
        <f t="shared" si="80"/>
        <v/>
      </c>
      <c r="AH146" s="24" t="str">
        <f>IF(F146="","",RANK(AG146,$AG$138:$AG$149)+COUNTIF(AG146:$AG$149,AG146)-1)</f>
        <v/>
      </c>
      <c r="AI146" s="2" t="str">
        <f t="shared" si="81"/>
        <v/>
      </c>
    </row>
    <row r="147" spans="4:35" ht="20.100000000000001" customHeight="1" x14ac:dyDescent="0.35">
      <c r="D147" s="35"/>
      <c r="E147" s="38"/>
      <c r="F147" s="141" t="str">
        <f>$F$63</f>
        <v/>
      </c>
      <c r="G147" s="22" t="str">
        <f>$G$80</f>
        <v/>
      </c>
      <c r="H147" s="20" t="str">
        <f>$H$80</f>
        <v/>
      </c>
      <c r="I147" s="20" t="str">
        <f>$I$80</f>
        <v/>
      </c>
      <c r="J147" s="20" t="str">
        <f>$J$80</f>
        <v/>
      </c>
      <c r="K147" s="20" t="str">
        <f>$K$80</f>
        <v/>
      </c>
      <c r="L147" s="21" t="str">
        <f>$L$80</f>
        <v/>
      </c>
      <c r="M147" s="345" t="str">
        <f>$M$80</f>
        <v/>
      </c>
      <c r="N147" s="342" t="str">
        <f>$N$80</f>
        <v/>
      </c>
      <c r="O147" s="21" t="str">
        <f>$O$80</f>
        <v/>
      </c>
      <c r="P147" s="23" t="str">
        <f>$P$80</f>
        <v/>
      </c>
      <c r="Q147" s="395"/>
      <c r="R147" s="9"/>
      <c r="S147" s="28" t="str">
        <f>IFERROR(HLOOKUP($S$137,$G$137:$P$149,11,FALSE),"")</f>
        <v/>
      </c>
      <c r="T147" s="26" t="str">
        <f>IFERROR(HLOOKUP($T$137,$G$137:$P$149,11,FALSE),"")</f>
        <v/>
      </c>
      <c r="U147" s="170" t="str">
        <f>IFERROR(HLOOKUP($U$137,$G$137:$P$149,11,FALSE),"")</f>
        <v/>
      </c>
      <c r="V147" s="27" t="str">
        <f>IFERROR(HLOOKUP($V$137,$G$137:$P$149,11,FALSE),"")</f>
        <v/>
      </c>
      <c r="W147" s="40" t="str">
        <f t="shared" si="82"/>
        <v/>
      </c>
      <c r="X147" s="24" t="str">
        <f>IF(F147="","",RANK(W147,$W$138:$W$149)+COUNTIF(W147:$W$149,W147)-1)</f>
        <v/>
      </c>
      <c r="Y147" s="2" t="str">
        <f t="shared" si="83"/>
        <v/>
      </c>
      <c r="Z147" s="9"/>
      <c r="AA147" s="9"/>
      <c r="AB147" s="9"/>
      <c r="AC147" s="42" t="str">
        <f t="shared" si="84"/>
        <v/>
      </c>
      <c r="AD147" s="171" t="str">
        <f t="shared" si="85"/>
        <v/>
      </c>
      <c r="AE147" s="171" t="str">
        <f t="shared" si="86"/>
        <v/>
      </c>
      <c r="AF147" s="172" t="str">
        <f t="shared" si="87"/>
        <v/>
      </c>
      <c r="AG147" s="173" t="str">
        <f t="shared" si="80"/>
        <v/>
      </c>
      <c r="AH147" s="24" t="str">
        <f>IF(F147="","",RANK(AG147,$AG$138:$AG$149)+COUNTIF(AG147:$AG$149,AG147)-1)</f>
        <v/>
      </c>
      <c r="AI147" s="2" t="str">
        <f t="shared" si="81"/>
        <v/>
      </c>
    </row>
    <row r="148" spans="4:35" ht="20.100000000000001" customHeight="1" x14ac:dyDescent="0.35">
      <c r="D148" s="35"/>
      <c r="E148" s="38"/>
      <c r="F148" s="141" t="str">
        <f>$F$64</f>
        <v/>
      </c>
      <c r="G148" s="22" t="str">
        <f>$G$81</f>
        <v/>
      </c>
      <c r="H148" s="20" t="str">
        <f>$H$81</f>
        <v/>
      </c>
      <c r="I148" s="20" t="str">
        <f>$I$81</f>
        <v/>
      </c>
      <c r="J148" s="20" t="str">
        <f>$J$81</f>
        <v/>
      </c>
      <c r="K148" s="20" t="str">
        <f>$K$81</f>
        <v/>
      </c>
      <c r="L148" s="21" t="str">
        <f>$L$81</f>
        <v/>
      </c>
      <c r="M148" s="345" t="str">
        <f>$M$81</f>
        <v/>
      </c>
      <c r="N148" s="342" t="str">
        <f>$N$81</f>
        <v/>
      </c>
      <c r="O148" s="21" t="str">
        <f>$O$81</f>
        <v/>
      </c>
      <c r="P148" s="350" t="str">
        <f>$P$81</f>
        <v/>
      </c>
      <c r="Q148" s="395"/>
      <c r="R148" s="9"/>
      <c r="S148" s="28" t="str">
        <f>IFERROR(HLOOKUP($S$137,$G$137:$P$149,12,FALSE),"")</f>
        <v/>
      </c>
      <c r="T148" s="26" t="str">
        <f>IFERROR(HLOOKUP($T$137,$G$137:$P$149,12,FALSE),"")</f>
        <v/>
      </c>
      <c r="U148" s="170" t="str">
        <f>IFERROR(HLOOKUP($U$137,$G$137:$P$149,12,FALSE),"")</f>
        <v/>
      </c>
      <c r="V148" s="27" t="str">
        <f>IFERROR(HLOOKUP($V$137,$G$137:$P$149,12,FALSE),"")</f>
        <v/>
      </c>
      <c r="W148" s="40" t="str">
        <f t="shared" si="82"/>
        <v/>
      </c>
      <c r="X148" s="24" t="str">
        <f>IF(F148="","",RANK(W148,$W$138:$W$149)+COUNTIF(W148:$W$149,W148)-1)</f>
        <v/>
      </c>
      <c r="Y148" s="2" t="str">
        <f t="shared" si="83"/>
        <v/>
      </c>
      <c r="Z148" s="9"/>
      <c r="AA148" s="9"/>
      <c r="AB148" s="9"/>
      <c r="AC148" s="42" t="str">
        <f t="shared" si="84"/>
        <v/>
      </c>
      <c r="AD148" s="171" t="str">
        <f t="shared" si="85"/>
        <v/>
      </c>
      <c r="AE148" s="171" t="str">
        <f t="shared" si="86"/>
        <v/>
      </c>
      <c r="AF148" s="172" t="str">
        <f t="shared" si="87"/>
        <v/>
      </c>
      <c r="AG148" s="173" t="str">
        <f t="shared" si="80"/>
        <v/>
      </c>
      <c r="AH148" s="24" t="str">
        <f>IF(F148="","",RANK(AG148,$AG$138:$AG$149)+COUNTIF(AG148:$AG$149,AG148)-1)</f>
        <v/>
      </c>
      <c r="AI148" s="2" t="str">
        <f t="shared" si="81"/>
        <v/>
      </c>
    </row>
    <row r="149" spans="4:35" ht="20.100000000000001" customHeight="1" thickBot="1" x14ac:dyDescent="0.4">
      <c r="D149" s="35"/>
      <c r="E149" s="38"/>
      <c r="F149" s="142" t="str">
        <f>$F$65</f>
        <v/>
      </c>
      <c r="G149" s="143" t="str">
        <f>$G$82</f>
        <v/>
      </c>
      <c r="H149" s="144" t="str">
        <f>$H$82</f>
        <v/>
      </c>
      <c r="I149" s="144" t="str">
        <f>$I$82</f>
        <v/>
      </c>
      <c r="J149" s="144" t="str">
        <f>$J$82</f>
        <v/>
      </c>
      <c r="K149" s="144" t="str">
        <f>$K$82</f>
        <v/>
      </c>
      <c r="L149" s="145" t="str">
        <f>$L$82</f>
        <v/>
      </c>
      <c r="M149" s="346" t="str">
        <f>$M$82</f>
        <v/>
      </c>
      <c r="N149" s="343" t="str">
        <f>$N$82</f>
        <v/>
      </c>
      <c r="O149" s="145" t="str">
        <f>$O$82</f>
        <v/>
      </c>
      <c r="P149" s="351" t="str">
        <f>$P$82</f>
        <v/>
      </c>
      <c r="Q149" s="395"/>
      <c r="R149" s="149"/>
      <c r="S149" s="178" t="str">
        <f>IFERROR(HLOOKUP($S$137,$G$137:$P$149,13,FALSE),"")</f>
        <v/>
      </c>
      <c r="T149" s="175" t="str">
        <f>IFERROR(HLOOKUP($T$137,$G$137:$P$149,13,FALSE),"")</f>
        <v/>
      </c>
      <c r="U149" s="179" t="str">
        <f>IFERROR(HLOOKUP($U$137,$G$137:$P$149,13,FALSE),"")</f>
        <v/>
      </c>
      <c r="V149" s="176" t="str">
        <f>IFERROR(HLOOKUP($V$137,$G$137:$P$149,13,FALSE),"")</f>
        <v/>
      </c>
      <c r="W149" s="180" t="str">
        <f t="shared" si="82"/>
        <v/>
      </c>
      <c r="X149" s="177" t="str">
        <f>IF(F149="","",RANK(W149,$W$138:$W$149)+COUNTIF(W149:$W$149,W149)-1)</f>
        <v/>
      </c>
      <c r="Y149" s="2" t="str">
        <f t="shared" si="83"/>
        <v/>
      </c>
      <c r="Z149" s="9"/>
      <c r="AA149" s="9"/>
      <c r="AB149" s="9"/>
      <c r="AC149" s="181" t="str">
        <f t="shared" si="84"/>
        <v/>
      </c>
      <c r="AD149" s="182" t="str">
        <f t="shared" si="85"/>
        <v/>
      </c>
      <c r="AE149" s="182" t="str">
        <f t="shared" si="86"/>
        <v/>
      </c>
      <c r="AF149" s="183" t="str">
        <f t="shared" si="87"/>
        <v/>
      </c>
      <c r="AG149" s="184" t="str">
        <f t="shared" si="80"/>
        <v/>
      </c>
      <c r="AH149" s="177" t="str">
        <f>IF(F149="","",RANK(AG149,$AG$138:$AG$149)+COUNTIF(AG149:$AG$149,AG149)-1)</f>
        <v/>
      </c>
      <c r="AI149" s="2" t="str">
        <f t="shared" si="81"/>
        <v/>
      </c>
    </row>
    <row r="150" spans="4:35" ht="20.100000000000001" customHeight="1" thickTop="1" x14ac:dyDescent="0.35">
      <c r="D150" s="35"/>
      <c r="E150" s="35"/>
      <c r="F150" s="9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16"/>
    </row>
    <row r="151" spans="4:35" ht="20.100000000000001" customHeight="1" x14ac:dyDescent="0.35">
      <c r="D151" s="35"/>
      <c r="E151" s="35"/>
      <c r="F151" s="9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16"/>
    </row>
    <row r="152" spans="4:35" ht="20.100000000000001" customHeight="1" thickBot="1" x14ac:dyDescent="0.4">
      <c r="D152" s="35"/>
      <c r="E152" s="35"/>
      <c r="F152" s="9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16"/>
    </row>
    <row r="153" spans="4:35" ht="20.100000000000001" customHeight="1" thickTop="1" thickBot="1" x14ac:dyDescent="0.4">
      <c r="D153" s="35"/>
      <c r="E153" s="35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9"/>
      <c r="V153" s="9"/>
      <c r="W153" s="9"/>
      <c r="X153" s="9"/>
      <c r="Y153" s="9"/>
      <c r="Z153" s="9"/>
      <c r="AA153" s="9"/>
      <c r="AB153" s="9"/>
      <c r="AC153" s="186" t="str">
        <f>S154</f>
        <v>出率</v>
      </c>
      <c r="AD153" s="187" t="str">
        <f>T154</f>
        <v>打率</v>
      </c>
      <c r="AE153" s="187" t="str">
        <f>U154</f>
        <v>打点</v>
      </c>
      <c r="AF153" s="188" t="str">
        <f>V154</f>
        <v/>
      </c>
      <c r="AG153" s="189" t="s">
        <v>49</v>
      </c>
      <c r="AH153" s="190" t="s">
        <v>50</v>
      </c>
    </row>
    <row r="154" spans="4:35" ht="20.100000000000001" customHeight="1" thickTop="1" thickBot="1" x14ac:dyDescent="0.4">
      <c r="D154" s="35"/>
      <c r="E154" s="35"/>
      <c r="F154" s="135" t="s">
        <v>26</v>
      </c>
      <c r="G154" s="51" t="s">
        <v>1</v>
      </c>
      <c r="H154" s="51" t="s">
        <v>42</v>
      </c>
      <c r="I154" s="52" t="s">
        <v>43</v>
      </c>
      <c r="J154" s="52" t="s">
        <v>4</v>
      </c>
      <c r="K154" s="52" t="s">
        <v>13</v>
      </c>
      <c r="L154" s="147" t="s">
        <v>44</v>
      </c>
      <c r="M154" s="313" t="s">
        <v>93</v>
      </c>
      <c r="N154" s="109" t="s">
        <v>47</v>
      </c>
      <c r="O154" s="49" t="s">
        <v>48</v>
      </c>
      <c r="P154" s="53" t="s">
        <v>46</v>
      </c>
      <c r="Q154" s="394"/>
      <c r="R154" s="16"/>
      <c r="S154" s="150" t="str">
        <f>IF(入力!I9="","",入力!I9)</f>
        <v>出率</v>
      </c>
      <c r="T154" s="48" t="str">
        <f>IF(入力!J9="","",入力!J9)</f>
        <v>打率</v>
      </c>
      <c r="U154" s="48" t="str">
        <f>IF(入力!K9="","",入力!K9)</f>
        <v>打点</v>
      </c>
      <c r="V154" s="151" t="str">
        <f>IF(入力!L9="","",入力!L9)</f>
        <v/>
      </c>
      <c r="W154" s="50" t="s">
        <v>49</v>
      </c>
      <c r="X154" s="53" t="s">
        <v>50</v>
      </c>
      <c r="Y154" s="9"/>
      <c r="Z154" s="9"/>
      <c r="AA154" s="9"/>
      <c r="AB154" s="9"/>
      <c r="AC154" s="152">
        <f>通年成績ラインアップ!$P$22</f>
        <v>1.8</v>
      </c>
      <c r="AD154" s="153">
        <f>通年成績ラインアップ!$Q$22</f>
        <v>1.6</v>
      </c>
      <c r="AE154" s="153">
        <f>通年成績ラインアップ!$R$22</f>
        <v>1.4</v>
      </c>
      <c r="AF154" s="154">
        <f>通年成績ラインアップ!$S$22</f>
        <v>1.2</v>
      </c>
      <c r="AG154" s="155"/>
      <c r="AH154" s="156"/>
    </row>
    <row r="155" spans="4:35" ht="20.100000000000001" customHeight="1" x14ac:dyDescent="0.35">
      <c r="D155" s="35"/>
      <c r="E155" s="38"/>
      <c r="F155" s="137" t="str">
        <f>$F$54</f>
        <v/>
      </c>
      <c r="G155" s="138" t="str">
        <f>$G$71</f>
        <v/>
      </c>
      <c r="H155" s="139" t="str">
        <f>$H$71</f>
        <v/>
      </c>
      <c r="I155" s="139" t="str">
        <f>$I$71</f>
        <v/>
      </c>
      <c r="J155" s="139" t="str">
        <f>$J$71</f>
        <v/>
      </c>
      <c r="K155" s="139" t="str">
        <f>$K$71</f>
        <v/>
      </c>
      <c r="L155" s="140" t="str">
        <f>$L$71</f>
        <v/>
      </c>
      <c r="M155" s="344" t="str">
        <f>$M$71</f>
        <v/>
      </c>
      <c r="N155" s="341" t="str">
        <f>$N$71</f>
        <v/>
      </c>
      <c r="O155" s="140" t="str">
        <f>$O$71</f>
        <v/>
      </c>
      <c r="P155" s="349" t="str">
        <f>$P$71</f>
        <v/>
      </c>
      <c r="Q155" s="395"/>
      <c r="R155" s="16"/>
      <c r="S155" s="160" t="str">
        <f>IFERROR(HLOOKUP($S$154,$G$154:$P$166,2,FALSE),"")</f>
        <v/>
      </c>
      <c r="T155" s="161" t="str">
        <f>IFERROR(HLOOKUP($T$154,$G$154:$P$166,2,FALSE),"")</f>
        <v/>
      </c>
      <c r="U155" s="162" t="str">
        <f>IFERROR(HLOOKUP($U$154,$G$154:$P$166,2,FALSE),"")</f>
        <v/>
      </c>
      <c r="V155" s="163" t="str">
        <f>IFERROR(HLOOKUP($V$154,$G$154:$P$166,2,FALSE),"")</f>
        <v/>
      </c>
      <c r="W155" s="164" t="str">
        <f>IF(F155="","",SUM(S155:V155))</f>
        <v/>
      </c>
      <c r="X155" s="165" t="str">
        <f>IF(F155="","",RANK(W155,$W$155:$W$166)+COUNTIF(W155:$W$166,W155)-1)</f>
        <v/>
      </c>
      <c r="Y155" s="2" t="str">
        <f>F155</f>
        <v/>
      </c>
      <c r="Z155" s="9"/>
      <c r="AA155" s="9"/>
      <c r="AB155" s="9"/>
      <c r="AC155" s="166" t="str">
        <f>IFERROR(S155*$AC$154,"")</f>
        <v/>
      </c>
      <c r="AD155" s="167" t="str">
        <f>IFERROR(T155*$AD$154,"")</f>
        <v/>
      </c>
      <c r="AE155" s="167" t="str">
        <f>IFERROR(U155*$AE$154,"")</f>
        <v/>
      </c>
      <c r="AF155" s="168" t="str">
        <f>IFERROR(V155*$AF$154,"")</f>
        <v/>
      </c>
      <c r="AG155" s="169" t="str">
        <f t="shared" ref="AG155:AG166" si="88">IF(F155="","",SUM(AC155:AF155))</f>
        <v/>
      </c>
      <c r="AH155" s="165" t="str">
        <f>IF(F155="","",RANK(AG155,$AG$155:$AG$166)+COUNTIF(AG155:$AG$166,AG155)-1)</f>
        <v/>
      </c>
      <c r="AI155" s="2" t="str">
        <f t="shared" ref="AI155:AI166" si="89">F155</f>
        <v/>
      </c>
    </row>
    <row r="156" spans="4:35" ht="20.100000000000001" customHeight="1" x14ac:dyDescent="0.35">
      <c r="D156" s="35"/>
      <c r="E156" s="38"/>
      <c r="F156" s="141" t="str">
        <f>$F$55</f>
        <v/>
      </c>
      <c r="G156" s="22" t="str">
        <f>$G$72</f>
        <v/>
      </c>
      <c r="H156" s="20" t="str">
        <f>$H$72</f>
        <v/>
      </c>
      <c r="I156" s="20" t="str">
        <f>$I$72</f>
        <v/>
      </c>
      <c r="J156" s="20" t="str">
        <f>$J$72</f>
        <v/>
      </c>
      <c r="K156" s="20" t="str">
        <f>$K$72</f>
        <v/>
      </c>
      <c r="L156" s="21" t="str">
        <f>$L$72</f>
        <v/>
      </c>
      <c r="M156" s="345" t="str">
        <f>$M$72</f>
        <v/>
      </c>
      <c r="N156" s="342" t="str">
        <f>$N$72</f>
        <v/>
      </c>
      <c r="O156" s="21" t="str">
        <f>$O$72</f>
        <v/>
      </c>
      <c r="P156" s="350" t="str">
        <f>$P$72</f>
        <v/>
      </c>
      <c r="Q156" s="395"/>
      <c r="R156" s="16"/>
      <c r="S156" s="28" t="str">
        <f>IFERROR(HLOOKUP($S$154,$G$154:$P$166,3,FALSE),"")</f>
        <v/>
      </c>
      <c r="T156" s="26" t="str">
        <f>IFERROR(HLOOKUP($T$154,$G$154:$P$166,3,FALSE),"")</f>
        <v/>
      </c>
      <c r="U156" s="170" t="str">
        <f>IFERROR(HLOOKUP($U$154,$G$154:$P$166,3,FALSE),"")</f>
        <v/>
      </c>
      <c r="V156" s="27" t="str">
        <f>IFERROR(HLOOKUP($V$154,$G$154:$P$166,3,FALSE),"")</f>
        <v/>
      </c>
      <c r="W156" s="40" t="str">
        <f t="shared" ref="W156:W166" si="90">IF(F156="","",SUM(S156:V156))</f>
        <v/>
      </c>
      <c r="X156" s="24" t="str">
        <f>IF(F156="","",RANK(W156,$W$155:$W$166)+COUNTIF(W156:$W$166,W156)-1)</f>
        <v/>
      </c>
      <c r="Y156" s="2" t="str">
        <f t="shared" ref="Y156:Y166" si="91">F156</f>
        <v/>
      </c>
      <c r="Z156" s="9"/>
      <c r="AA156" s="9"/>
      <c r="AB156" s="9"/>
      <c r="AC156" s="42" t="str">
        <f t="shared" ref="AC156:AC166" si="92">IFERROR(S156*$AC$154,"")</f>
        <v/>
      </c>
      <c r="AD156" s="171" t="str">
        <f t="shared" ref="AD156:AD166" si="93">IFERROR(T156*$AD$154,"")</f>
        <v/>
      </c>
      <c r="AE156" s="171" t="str">
        <f t="shared" ref="AE156:AE166" si="94">IFERROR(U156*$AE$154,"")</f>
        <v/>
      </c>
      <c r="AF156" s="172" t="str">
        <f t="shared" ref="AF156:AF166" si="95">IFERROR(V156*$AF$154,"")</f>
        <v/>
      </c>
      <c r="AG156" s="173" t="str">
        <f t="shared" si="88"/>
        <v/>
      </c>
      <c r="AH156" s="24" t="str">
        <f>IF(F156="","",RANK(AG156,$AG$155:$AG$166)+COUNTIF(AG156:$AG$166,AG156)-1)</f>
        <v/>
      </c>
      <c r="AI156" s="2" t="str">
        <f t="shared" si="89"/>
        <v/>
      </c>
    </row>
    <row r="157" spans="4:35" ht="20.100000000000001" customHeight="1" x14ac:dyDescent="0.35">
      <c r="D157" s="35"/>
      <c r="E157" s="38"/>
      <c r="F157" s="141" t="str">
        <f>$F$56</f>
        <v/>
      </c>
      <c r="G157" s="22" t="str">
        <f>$G$73</f>
        <v/>
      </c>
      <c r="H157" s="20" t="str">
        <f>$H$73</f>
        <v/>
      </c>
      <c r="I157" s="20" t="str">
        <f>$I$73</f>
        <v/>
      </c>
      <c r="J157" s="20" t="str">
        <f>$J$73</f>
        <v/>
      </c>
      <c r="K157" s="20" t="str">
        <f>$K$73</f>
        <v/>
      </c>
      <c r="L157" s="21" t="str">
        <f>$L$73</f>
        <v/>
      </c>
      <c r="M157" s="345" t="str">
        <f>$M$73</f>
        <v/>
      </c>
      <c r="N157" s="342" t="str">
        <f>$N$73</f>
        <v/>
      </c>
      <c r="O157" s="21" t="str">
        <f>$O$73</f>
        <v/>
      </c>
      <c r="P157" s="350" t="str">
        <f>$P$73</f>
        <v/>
      </c>
      <c r="Q157" s="395"/>
      <c r="R157" s="16"/>
      <c r="S157" s="28" t="str">
        <f>IFERROR(HLOOKUP($S$154,$G$154:$P$166,4,FALSE),"")</f>
        <v/>
      </c>
      <c r="T157" s="26" t="str">
        <f>IFERROR(HLOOKUP($T$154,$G$154:$P$166,4,FALSE),"")</f>
        <v/>
      </c>
      <c r="U157" s="170" t="str">
        <f>IFERROR(HLOOKUP($U$154,$G$154:$P$166,4,FALSE),"")</f>
        <v/>
      </c>
      <c r="V157" s="27" t="str">
        <f>IFERROR(HLOOKUP($V$154,$G$154:$P$166,4,FALSE),"")</f>
        <v/>
      </c>
      <c r="W157" s="40" t="str">
        <f t="shared" si="90"/>
        <v/>
      </c>
      <c r="X157" s="24" t="str">
        <f>IF(F157="","",RANK(W157,$W$155:$W$166)+COUNTIF(W157:$W$166,W157)-1)</f>
        <v/>
      </c>
      <c r="Y157" s="2" t="str">
        <f t="shared" si="91"/>
        <v/>
      </c>
      <c r="Z157" s="9"/>
      <c r="AA157" s="9"/>
      <c r="AB157" s="9"/>
      <c r="AC157" s="42" t="str">
        <f t="shared" si="92"/>
        <v/>
      </c>
      <c r="AD157" s="171" t="str">
        <f t="shared" si="93"/>
        <v/>
      </c>
      <c r="AE157" s="171" t="str">
        <f t="shared" si="94"/>
        <v/>
      </c>
      <c r="AF157" s="172" t="str">
        <f t="shared" si="95"/>
        <v/>
      </c>
      <c r="AG157" s="173" t="str">
        <f t="shared" si="88"/>
        <v/>
      </c>
      <c r="AH157" s="24" t="str">
        <f>IF(F157="","",RANK(AG157,$AG$155:$AG$166)+COUNTIF(AG157:$AG$166,AG157)-1)</f>
        <v/>
      </c>
      <c r="AI157" s="2" t="str">
        <f t="shared" si="89"/>
        <v/>
      </c>
    </row>
    <row r="158" spans="4:35" ht="20.100000000000001" customHeight="1" x14ac:dyDescent="0.35">
      <c r="D158" s="35"/>
      <c r="E158" s="38"/>
      <c r="F158" s="141" t="str">
        <f>$F$57</f>
        <v/>
      </c>
      <c r="G158" s="22" t="str">
        <f>$G$74</f>
        <v/>
      </c>
      <c r="H158" s="20" t="str">
        <f>$H$74</f>
        <v/>
      </c>
      <c r="I158" s="20" t="str">
        <f>$I$74</f>
        <v/>
      </c>
      <c r="J158" s="20" t="str">
        <f>$J$74</f>
        <v/>
      </c>
      <c r="K158" s="20" t="str">
        <f>$K$74</f>
        <v/>
      </c>
      <c r="L158" s="21" t="str">
        <f>$L$74</f>
        <v/>
      </c>
      <c r="M158" s="345" t="str">
        <f>$M$74</f>
        <v/>
      </c>
      <c r="N158" s="342" t="str">
        <f>$N$74</f>
        <v/>
      </c>
      <c r="O158" s="21" t="str">
        <f>$O$74</f>
        <v/>
      </c>
      <c r="P158" s="350" t="str">
        <f>$P$74</f>
        <v/>
      </c>
      <c r="Q158" s="395"/>
      <c r="R158" s="16"/>
      <c r="S158" s="28" t="str">
        <f>IFERROR(HLOOKUP($S$154,$G$154:$P$166,5,FALSE),"")</f>
        <v/>
      </c>
      <c r="T158" s="26" t="str">
        <f>IFERROR(HLOOKUP($T$154,$G$154:$P$166,5,FALSE),"")</f>
        <v/>
      </c>
      <c r="U158" s="170" t="str">
        <f>IFERROR(HLOOKUP($U$154,$G$154:$P$166,5,FALSE),"")</f>
        <v/>
      </c>
      <c r="V158" s="27" t="str">
        <f>IFERROR(HLOOKUP($V$154,$G$154:$P$166,5,FALSE),"")</f>
        <v/>
      </c>
      <c r="W158" s="40" t="str">
        <f t="shared" si="90"/>
        <v/>
      </c>
      <c r="X158" s="24" t="str">
        <f>IF(F158="","",RANK(W158,$W$155:$W$166)+COUNTIF(W158:$W$166,W158)-1)</f>
        <v/>
      </c>
      <c r="Y158" s="2" t="str">
        <f t="shared" si="91"/>
        <v/>
      </c>
      <c r="Z158" s="9"/>
      <c r="AA158" s="9"/>
      <c r="AB158" s="9"/>
      <c r="AC158" s="42" t="str">
        <f t="shared" si="92"/>
        <v/>
      </c>
      <c r="AD158" s="171" t="str">
        <f t="shared" si="93"/>
        <v/>
      </c>
      <c r="AE158" s="171" t="str">
        <f t="shared" si="94"/>
        <v/>
      </c>
      <c r="AF158" s="172" t="str">
        <f t="shared" si="95"/>
        <v/>
      </c>
      <c r="AG158" s="173" t="str">
        <f t="shared" si="88"/>
        <v/>
      </c>
      <c r="AH158" s="24" t="str">
        <f>IF(F158="","",RANK(AG158,$AG$155:$AG$166)+COUNTIF(AG158:$AG$166,AG158)-1)</f>
        <v/>
      </c>
      <c r="AI158" s="2" t="str">
        <f t="shared" si="89"/>
        <v/>
      </c>
    </row>
    <row r="159" spans="4:35" ht="20.100000000000001" customHeight="1" x14ac:dyDescent="0.35">
      <c r="D159" s="35"/>
      <c r="E159" s="38"/>
      <c r="F159" s="141" t="str">
        <f>$F$58</f>
        <v/>
      </c>
      <c r="G159" s="22" t="str">
        <f>$G$75</f>
        <v/>
      </c>
      <c r="H159" s="20" t="str">
        <f>$H$75</f>
        <v/>
      </c>
      <c r="I159" s="20" t="str">
        <f>$I$75</f>
        <v/>
      </c>
      <c r="J159" s="20" t="str">
        <f>$J$75</f>
        <v/>
      </c>
      <c r="K159" s="20" t="str">
        <f>$K$75</f>
        <v/>
      </c>
      <c r="L159" s="21" t="str">
        <f>$L$75</f>
        <v/>
      </c>
      <c r="M159" s="345" t="str">
        <f>$M$75</f>
        <v/>
      </c>
      <c r="N159" s="342" t="str">
        <f>$N$75</f>
        <v/>
      </c>
      <c r="O159" s="21" t="str">
        <f>$O$75</f>
        <v/>
      </c>
      <c r="P159" s="350" t="str">
        <f>$P$75</f>
        <v/>
      </c>
      <c r="Q159" s="395"/>
      <c r="R159" s="16"/>
      <c r="S159" s="28" t="str">
        <f>IFERROR(HLOOKUP($S$154,$G$154:$P$166,6,FALSE),"")</f>
        <v/>
      </c>
      <c r="T159" s="26" t="str">
        <f>IFERROR(HLOOKUP($T$154,$G$154:$P$166,6,FALSE),"")</f>
        <v/>
      </c>
      <c r="U159" s="170" t="str">
        <f>IFERROR(HLOOKUP($U$154,$G$154:$P$166,6,FALSE),"")</f>
        <v/>
      </c>
      <c r="V159" s="27" t="str">
        <f>IFERROR(HLOOKUP($V$154,$G$154:$P$166,6,FALSE),"")</f>
        <v/>
      </c>
      <c r="W159" s="40" t="str">
        <f t="shared" si="90"/>
        <v/>
      </c>
      <c r="X159" s="24" t="str">
        <f>IF(F159="","",RANK(W159,$W$155:$W$166)+COUNTIF(W159:$W$166,W159)-1)</f>
        <v/>
      </c>
      <c r="Y159" s="2" t="str">
        <f t="shared" si="91"/>
        <v/>
      </c>
      <c r="Z159" s="9"/>
      <c r="AA159" s="9"/>
      <c r="AB159" s="9"/>
      <c r="AC159" s="42" t="str">
        <f t="shared" si="92"/>
        <v/>
      </c>
      <c r="AD159" s="171" t="str">
        <f t="shared" si="93"/>
        <v/>
      </c>
      <c r="AE159" s="171" t="str">
        <f t="shared" si="94"/>
        <v/>
      </c>
      <c r="AF159" s="172" t="str">
        <f t="shared" si="95"/>
        <v/>
      </c>
      <c r="AG159" s="173" t="str">
        <f t="shared" si="88"/>
        <v/>
      </c>
      <c r="AH159" s="24" t="str">
        <f>IF(F159="","",RANK(AG159,$AG$155:$AG$166)+COUNTIF(AG159:$AG$166,AG159)-1)</f>
        <v/>
      </c>
      <c r="AI159" s="2" t="str">
        <f t="shared" si="89"/>
        <v/>
      </c>
    </row>
    <row r="160" spans="4:35" ht="20.100000000000001" customHeight="1" x14ac:dyDescent="0.35">
      <c r="D160" s="35"/>
      <c r="E160" s="38"/>
      <c r="F160" s="141" t="str">
        <f>$F$59</f>
        <v/>
      </c>
      <c r="G160" s="22" t="str">
        <f>$G$76</f>
        <v/>
      </c>
      <c r="H160" s="20" t="str">
        <f>$H$76</f>
        <v/>
      </c>
      <c r="I160" s="20" t="str">
        <f>$I$76</f>
        <v/>
      </c>
      <c r="J160" s="20" t="str">
        <f>$J$76</f>
        <v/>
      </c>
      <c r="K160" s="20" t="str">
        <f>$K$76</f>
        <v/>
      </c>
      <c r="L160" s="21" t="str">
        <f>$L$76</f>
        <v/>
      </c>
      <c r="M160" s="345" t="str">
        <f>$M$76</f>
        <v/>
      </c>
      <c r="N160" s="342" t="str">
        <f>$N$76</f>
        <v/>
      </c>
      <c r="O160" s="21" t="str">
        <f>$O$76</f>
        <v/>
      </c>
      <c r="P160" s="350" t="str">
        <f>$P$76</f>
        <v/>
      </c>
      <c r="Q160" s="395"/>
      <c r="R160" s="16"/>
      <c r="S160" s="28" t="str">
        <f>IFERROR(HLOOKUP($S$154,$G$154:$P$166,7,FALSE),"")</f>
        <v/>
      </c>
      <c r="T160" s="26" t="str">
        <f>IFERROR(HLOOKUP($T$154,$G$154:$P$166,7,FALSE),"")</f>
        <v/>
      </c>
      <c r="U160" s="170" t="str">
        <f>IFERROR(HLOOKUP($U$154,$G$154:$P$166,7,FALSE),"")</f>
        <v/>
      </c>
      <c r="V160" s="27" t="str">
        <f>IFERROR(HLOOKUP($V$154,$G$154:$P$166,7,FALSE),"")</f>
        <v/>
      </c>
      <c r="W160" s="40" t="str">
        <f t="shared" si="90"/>
        <v/>
      </c>
      <c r="X160" s="24" t="str">
        <f>IF(F160="","",RANK(W160,$W$155:$W$166)+COUNTIF(W160:$W$166,W160)-1)</f>
        <v/>
      </c>
      <c r="Y160" s="2" t="str">
        <f t="shared" si="91"/>
        <v/>
      </c>
      <c r="Z160" s="9"/>
      <c r="AA160" s="9"/>
      <c r="AB160" s="9"/>
      <c r="AC160" s="42" t="str">
        <f t="shared" si="92"/>
        <v/>
      </c>
      <c r="AD160" s="171" t="str">
        <f t="shared" si="93"/>
        <v/>
      </c>
      <c r="AE160" s="171" t="str">
        <f t="shared" si="94"/>
        <v/>
      </c>
      <c r="AF160" s="172" t="str">
        <f t="shared" si="95"/>
        <v/>
      </c>
      <c r="AG160" s="173" t="str">
        <f t="shared" si="88"/>
        <v/>
      </c>
      <c r="AH160" s="24" t="str">
        <f>IF(F160="","",RANK(AG160,$AG$155:$AG$166)+COUNTIF(AG160:$AG$166,AG160)-1)</f>
        <v/>
      </c>
      <c r="AI160" s="2" t="str">
        <f t="shared" si="89"/>
        <v/>
      </c>
    </row>
    <row r="161" spans="4:35" ht="20.100000000000001" customHeight="1" x14ac:dyDescent="0.35">
      <c r="D161" s="35"/>
      <c r="E161" s="38"/>
      <c r="F161" s="141" t="str">
        <f>$F$60</f>
        <v/>
      </c>
      <c r="G161" s="22" t="str">
        <f>$G$77</f>
        <v/>
      </c>
      <c r="H161" s="20" t="str">
        <f>$H$77</f>
        <v/>
      </c>
      <c r="I161" s="20" t="str">
        <f>$I$77</f>
        <v/>
      </c>
      <c r="J161" s="20" t="str">
        <f>$J$77</f>
        <v/>
      </c>
      <c r="K161" s="20" t="str">
        <f>$K$77</f>
        <v/>
      </c>
      <c r="L161" s="21" t="str">
        <f>$L$77</f>
        <v/>
      </c>
      <c r="M161" s="345" t="str">
        <f>$M$77</f>
        <v/>
      </c>
      <c r="N161" s="342" t="str">
        <f>$N$77</f>
        <v/>
      </c>
      <c r="O161" s="21" t="str">
        <f>$O$77</f>
        <v/>
      </c>
      <c r="P161" s="350" t="str">
        <f>$P$77</f>
        <v/>
      </c>
      <c r="Q161" s="395"/>
      <c r="R161" s="16"/>
      <c r="S161" s="28" t="str">
        <f>IFERROR(HLOOKUP($S$154,$G$154:$P$166,8,FALSE),"")</f>
        <v/>
      </c>
      <c r="T161" s="26" t="str">
        <f>IFERROR(HLOOKUP($T$154,$G$154:$P$166,8,FALSE),"")</f>
        <v/>
      </c>
      <c r="U161" s="170" t="str">
        <f>IFERROR(HLOOKUP($U$154,$G$154:$P$166,8,FALSE),"")</f>
        <v/>
      </c>
      <c r="V161" s="27" t="str">
        <f>IFERROR(HLOOKUP($V$154,$G$154:$P$166,8,FALSE),"")</f>
        <v/>
      </c>
      <c r="W161" s="40" t="str">
        <f t="shared" si="90"/>
        <v/>
      </c>
      <c r="X161" s="24" t="str">
        <f>IF(F161="","",RANK(W161,$W$155:$W$166)+COUNTIF(W161:$W$166,W161)-1)</f>
        <v/>
      </c>
      <c r="Y161" s="2" t="str">
        <f t="shared" si="91"/>
        <v/>
      </c>
      <c r="Z161" s="9"/>
      <c r="AA161" s="9"/>
      <c r="AB161" s="9"/>
      <c r="AC161" s="42" t="str">
        <f t="shared" si="92"/>
        <v/>
      </c>
      <c r="AD161" s="171" t="str">
        <f t="shared" si="93"/>
        <v/>
      </c>
      <c r="AE161" s="171" t="str">
        <f t="shared" si="94"/>
        <v/>
      </c>
      <c r="AF161" s="172" t="str">
        <f t="shared" si="95"/>
        <v/>
      </c>
      <c r="AG161" s="173" t="str">
        <f t="shared" si="88"/>
        <v/>
      </c>
      <c r="AH161" s="24" t="str">
        <f>IF(F161="","",RANK(AG161,$AG$155:$AG$166)+COUNTIF(AG161:$AG$166,AG161)-1)</f>
        <v/>
      </c>
      <c r="AI161" s="2" t="str">
        <f t="shared" si="89"/>
        <v/>
      </c>
    </row>
    <row r="162" spans="4:35" ht="20.100000000000001" customHeight="1" x14ac:dyDescent="0.35">
      <c r="D162" s="35"/>
      <c r="E162" s="38"/>
      <c r="F162" s="141" t="str">
        <f>$F$61</f>
        <v/>
      </c>
      <c r="G162" s="22" t="str">
        <f>$G$78</f>
        <v/>
      </c>
      <c r="H162" s="20" t="str">
        <f>$H$78</f>
        <v/>
      </c>
      <c r="I162" s="20" t="str">
        <f>$I$78</f>
        <v/>
      </c>
      <c r="J162" s="20" t="str">
        <f>$J$78</f>
        <v/>
      </c>
      <c r="K162" s="20" t="str">
        <f>$K$78</f>
        <v/>
      </c>
      <c r="L162" s="21" t="str">
        <f>$L$78</f>
        <v/>
      </c>
      <c r="M162" s="345" t="str">
        <f>$M$78</f>
        <v/>
      </c>
      <c r="N162" s="342" t="str">
        <f>$N$78</f>
        <v/>
      </c>
      <c r="O162" s="21" t="str">
        <f>$O$78</f>
        <v/>
      </c>
      <c r="P162" s="350" t="str">
        <f>$P$78</f>
        <v/>
      </c>
      <c r="Q162" s="395"/>
      <c r="R162" s="9"/>
      <c r="S162" s="28" t="str">
        <f>IFERROR(HLOOKUP($S$154,$G$154:$P$166,9,FALSE),"")</f>
        <v/>
      </c>
      <c r="T162" s="26" t="str">
        <f>IFERROR(HLOOKUP($T$154,$G$154:$P$166,9,FALSE),"")</f>
        <v/>
      </c>
      <c r="U162" s="170" t="str">
        <f>IFERROR(HLOOKUP($U$154,$G$154:$P$166,9,FALSE),"")</f>
        <v/>
      </c>
      <c r="V162" s="27" t="str">
        <f>IFERROR(HLOOKUP($V$154,$G$154:$P$166,9,FALSE),"")</f>
        <v/>
      </c>
      <c r="W162" s="40" t="str">
        <f t="shared" si="90"/>
        <v/>
      </c>
      <c r="X162" s="24" t="str">
        <f>IF(F162="","",RANK(W162,$W$155:$W$166)+COUNTIF(W162:$W$166,W162)-1)</f>
        <v/>
      </c>
      <c r="Y162" s="2" t="str">
        <f t="shared" si="91"/>
        <v/>
      </c>
      <c r="Z162" s="9"/>
      <c r="AA162" s="9"/>
      <c r="AB162" s="9"/>
      <c r="AC162" s="42" t="str">
        <f t="shared" si="92"/>
        <v/>
      </c>
      <c r="AD162" s="171" t="str">
        <f t="shared" si="93"/>
        <v/>
      </c>
      <c r="AE162" s="171" t="str">
        <f t="shared" si="94"/>
        <v/>
      </c>
      <c r="AF162" s="172" t="str">
        <f t="shared" si="95"/>
        <v/>
      </c>
      <c r="AG162" s="173" t="str">
        <f t="shared" si="88"/>
        <v/>
      </c>
      <c r="AH162" s="24" t="str">
        <f>IF(F162="","",RANK(AG162,$AG$155:$AG$166)+COUNTIF(AG162:$AG$166,AG162)-1)</f>
        <v/>
      </c>
      <c r="AI162" s="2" t="str">
        <f t="shared" si="89"/>
        <v/>
      </c>
    </row>
    <row r="163" spans="4:35" ht="20.100000000000001" customHeight="1" x14ac:dyDescent="0.35">
      <c r="D163" s="35"/>
      <c r="E163" s="38"/>
      <c r="F163" s="141" t="str">
        <f>$F$62</f>
        <v/>
      </c>
      <c r="G163" s="22" t="str">
        <f>$G$79</f>
        <v/>
      </c>
      <c r="H163" s="20" t="str">
        <f>$H$79</f>
        <v/>
      </c>
      <c r="I163" s="20" t="str">
        <f>$I$79</f>
        <v/>
      </c>
      <c r="J163" s="20" t="str">
        <f>$J$79</f>
        <v/>
      </c>
      <c r="K163" s="20" t="str">
        <f>$K$79</f>
        <v/>
      </c>
      <c r="L163" s="21" t="str">
        <f>$L$79</f>
        <v/>
      </c>
      <c r="M163" s="345" t="str">
        <f>$M$79</f>
        <v/>
      </c>
      <c r="N163" s="342" t="str">
        <f>$N$79</f>
        <v/>
      </c>
      <c r="O163" s="21" t="str">
        <f>$O$79</f>
        <v/>
      </c>
      <c r="P163" s="350" t="str">
        <f>$P$79</f>
        <v/>
      </c>
      <c r="Q163" s="395"/>
      <c r="R163" s="9"/>
      <c r="S163" s="28" t="str">
        <f>IFERROR(HLOOKUP($S$154,$G$154:$P$166,10,FALSE),"")</f>
        <v/>
      </c>
      <c r="T163" s="26" t="str">
        <f>IFERROR(HLOOKUP($T$154,$G$154:$P$166,10,FALSE),"")</f>
        <v/>
      </c>
      <c r="U163" s="170" t="str">
        <f>IFERROR(HLOOKUP($U$154,$G$154:$P$166,10,FALSE),"")</f>
        <v/>
      </c>
      <c r="V163" s="27" t="str">
        <f>IFERROR(HLOOKUP($V$154,$G$154:$P$166,10,FALSE),"")</f>
        <v/>
      </c>
      <c r="W163" s="40" t="str">
        <f t="shared" si="90"/>
        <v/>
      </c>
      <c r="X163" s="24" t="str">
        <f>IF(F163="","",RANK(W163,$W$155:$W$166)+COUNTIF(W163:$W$166,W163)-1)</f>
        <v/>
      </c>
      <c r="Y163" s="2" t="str">
        <f t="shared" si="91"/>
        <v/>
      </c>
      <c r="Z163" s="9"/>
      <c r="AA163" s="9"/>
      <c r="AB163" s="9"/>
      <c r="AC163" s="42" t="str">
        <f t="shared" si="92"/>
        <v/>
      </c>
      <c r="AD163" s="171" t="str">
        <f t="shared" si="93"/>
        <v/>
      </c>
      <c r="AE163" s="171" t="str">
        <f t="shared" si="94"/>
        <v/>
      </c>
      <c r="AF163" s="172" t="str">
        <f t="shared" si="95"/>
        <v/>
      </c>
      <c r="AG163" s="173" t="str">
        <f t="shared" si="88"/>
        <v/>
      </c>
      <c r="AH163" s="24" t="str">
        <f>IF(F163="","",RANK(AG163,$AG$155:$AG$166)+COUNTIF(AG163:$AG$166,AG163)-1)</f>
        <v/>
      </c>
      <c r="AI163" s="2" t="str">
        <f t="shared" si="89"/>
        <v/>
      </c>
    </row>
    <row r="164" spans="4:35" ht="20.100000000000001" customHeight="1" x14ac:dyDescent="0.35">
      <c r="D164" s="35"/>
      <c r="E164" s="38"/>
      <c r="F164" s="141" t="str">
        <f>$F$63</f>
        <v/>
      </c>
      <c r="G164" s="22" t="str">
        <f>$G$80</f>
        <v/>
      </c>
      <c r="H164" s="20" t="str">
        <f>$H$80</f>
        <v/>
      </c>
      <c r="I164" s="20" t="str">
        <f>$I$80</f>
        <v/>
      </c>
      <c r="J164" s="20" t="str">
        <f>$J$80</f>
        <v/>
      </c>
      <c r="K164" s="20" t="str">
        <f>$K$80</f>
        <v/>
      </c>
      <c r="L164" s="21" t="str">
        <f>$L$80</f>
        <v/>
      </c>
      <c r="M164" s="345" t="str">
        <f>$M$80</f>
        <v/>
      </c>
      <c r="N164" s="342" t="str">
        <f>$N$80</f>
        <v/>
      </c>
      <c r="O164" s="21" t="str">
        <f>$O$80</f>
        <v/>
      </c>
      <c r="P164" s="23" t="str">
        <f>$P$80</f>
        <v/>
      </c>
      <c r="Q164" s="395"/>
      <c r="R164" s="9"/>
      <c r="S164" s="28" t="str">
        <f>IFERROR(HLOOKUP($S$154,$G$154:$P$166,11,FALSE),"")</f>
        <v/>
      </c>
      <c r="T164" s="26" t="str">
        <f>IFERROR(HLOOKUP($T$154,$G$154:$P$166,11,FALSE),"")</f>
        <v/>
      </c>
      <c r="U164" s="170" t="str">
        <f>IFERROR(HLOOKUP($U$154,$G$154:$P$166,11,FALSE),"")</f>
        <v/>
      </c>
      <c r="V164" s="27" t="str">
        <f>IFERROR(HLOOKUP($V$154,$G$154:$P$166,11,FALSE),"")</f>
        <v/>
      </c>
      <c r="W164" s="40" t="str">
        <f t="shared" si="90"/>
        <v/>
      </c>
      <c r="X164" s="24" t="str">
        <f>IF(F164="","",RANK(W164,$W$155:$W$166)+COUNTIF(W164:$W$166,W164)-1)</f>
        <v/>
      </c>
      <c r="Y164" s="2" t="str">
        <f t="shared" si="91"/>
        <v/>
      </c>
      <c r="Z164" s="9"/>
      <c r="AA164" s="9"/>
      <c r="AB164" s="9"/>
      <c r="AC164" s="42" t="str">
        <f t="shared" si="92"/>
        <v/>
      </c>
      <c r="AD164" s="171" t="str">
        <f t="shared" si="93"/>
        <v/>
      </c>
      <c r="AE164" s="171" t="str">
        <f t="shared" si="94"/>
        <v/>
      </c>
      <c r="AF164" s="172" t="str">
        <f t="shared" si="95"/>
        <v/>
      </c>
      <c r="AG164" s="173" t="str">
        <f t="shared" si="88"/>
        <v/>
      </c>
      <c r="AH164" s="24" t="str">
        <f>IF(F164="","",RANK(AG164,$AG$155:$AG$166)+COUNTIF(AG164:$AG$166,AG164)-1)</f>
        <v/>
      </c>
      <c r="AI164" s="2" t="str">
        <f t="shared" si="89"/>
        <v/>
      </c>
    </row>
    <row r="165" spans="4:35" ht="20.100000000000001" customHeight="1" x14ac:dyDescent="0.35">
      <c r="D165" s="35"/>
      <c r="E165" s="38"/>
      <c r="F165" s="141" t="str">
        <f>$F$64</f>
        <v/>
      </c>
      <c r="G165" s="22" t="str">
        <f>$G$81</f>
        <v/>
      </c>
      <c r="H165" s="20" t="str">
        <f>$H$81</f>
        <v/>
      </c>
      <c r="I165" s="20" t="str">
        <f>$I$81</f>
        <v/>
      </c>
      <c r="J165" s="20" t="str">
        <f>$J$81</f>
        <v/>
      </c>
      <c r="K165" s="20" t="str">
        <f>$K$81</f>
        <v/>
      </c>
      <c r="L165" s="21" t="str">
        <f>$L$81</f>
        <v/>
      </c>
      <c r="M165" s="345" t="str">
        <f>$M$81</f>
        <v/>
      </c>
      <c r="N165" s="342" t="str">
        <f>$N$81</f>
        <v/>
      </c>
      <c r="O165" s="21" t="str">
        <f>$O$81</f>
        <v/>
      </c>
      <c r="P165" s="350" t="str">
        <f>$P$81</f>
        <v/>
      </c>
      <c r="Q165" s="395"/>
      <c r="R165" s="9"/>
      <c r="S165" s="28" t="str">
        <f>IFERROR(HLOOKUP($S$154,$G$154:$P$166,12,FALSE),"")</f>
        <v/>
      </c>
      <c r="T165" s="26" t="str">
        <f>IFERROR(HLOOKUP($T$154,$G$154:$P$166,12,FALSE),"")</f>
        <v/>
      </c>
      <c r="U165" s="170" t="str">
        <f>IFERROR(HLOOKUP($U$154,$G$154:$P$166,12,FALSE),"")</f>
        <v/>
      </c>
      <c r="V165" s="27" t="str">
        <f>IFERROR(HLOOKUP($V$154,$G$154:$P$166,12,FALSE),"")</f>
        <v/>
      </c>
      <c r="W165" s="40" t="str">
        <f t="shared" si="90"/>
        <v/>
      </c>
      <c r="X165" s="24" t="str">
        <f>IF(F165="","",RANK(W165,$W$155:$W$166)+COUNTIF(W165:$W$166,W165)-1)</f>
        <v/>
      </c>
      <c r="Y165" s="2" t="str">
        <f t="shared" si="91"/>
        <v/>
      </c>
      <c r="Z165" s="9"/>
      <c r="AA165" s="9"/>
      <c r="AB165" s="9"/>
      <c r="AC165" s="42" t="str">
        <f t="shared" si="92"/>
        <v/>
      </c>
      <c r="AD165" s="171" t="str">
        <f t="shared" si="93"/>
        <v/>
      </c>
      <c r="AE165" s="171" t="str">
        <f t="shared" si="94"/>
        <v/>
      </c>
      <c r="AF165" s="172" t="str">
        <f t="shared" si="95"/>
        <v/>
      </c>
      <c r="AG165" s="173" t="str">
        <f t="shared" si="88"/>
        <v/>
      </c>
      <c r="AH165" s="24" t="str">
        <f>IF(F165="","",RANK(AG165,$AG$155:$AG$166)+COUNTIF(AG165:$AG$166,AG165)-1)</f>
        <v/>
      </c>
      <c r="AI165" s="2" t="str">
        <f t="shared" si="89"/>
        <v/>
      </c>
    </row>
    <row r="166" spans="4:35" ht="20.100000000000001" customHeight="1" thickBot="1" x14ac:dyDescent="0.4">
      <c r="D166" s="35"/>
      <c r="E166" s="38"/>
      <c r="F166" s="142" t="str">
        <f>$F$65</f>
        <v/>
      </c>
      <c r="G166" s="143" t="str">
        <f>$G$82</f>
        <v/>
      </c>
      <c r="H166" s="144" t="str">
        <f>$H$82</f>
        <v/>
      </c>
      <c r="I166" s="144" t="str">
        <f>$I$82</f>
        <v/>
      </c>
      <c r="J166" s="144" t="str">
        <f>$J$82</f>
        <v/>
      </c>
      <c r="K166" s="144" t="str">
        <f>$K$82</f>
        <v/>
      </c>
      <c r="L166" s="145" t="str">
        <f>$L$82</f>
        <v/>
      </c>
      <c r="M166" s="346" t="str">
        <f>$M$82</f>
        <v/>
      </c>
      <c r="N166" s="343" t="str">
        <f>$N$82</f>
        <v/>
      </c>
      <c r="O166" s="145" t="str">
        <f>$O$82</f>
        <v/>
      </c>
      <c r="P166" s="351" t="str">
        <f>$P$82</f>
        <v/>
      </c>
      <c r="Q166" s="395"/>
      <c r="R166" s="9"/>
      <c r="S166" s="178" t="str">
        <f>IFERROR(HLOOKUP($S$154,$G$154:$P$166,13,FALSE),"")</f>
        <v/>
      </c>
      <c r="T166" s="175" t="str">
        <f>IFERROR(HLOOKUP($T$154,$G$154:$P$166,13,FALSE),"")</f>
        <v/>
      </c>
      <c r="U166" s="179" t="str">
        <f>IFERROR(HLOOKUP($U$154,$G$154:$P$166,13,FALSE),"")</f>
        <v/>
      </c>
      <c r="V166" s="176" t="str">
        <f>IFERROR(HLOOKUP($V$154,$G$154:$P$166,13,FALSE),"")</f>
        <v/>
      </c>
      <c r="W166" s="180" t="str">
        <f t="shared" si="90"/>
        <v/>
      </c>
      <c r="X166" s="177" t="str">
        <f>IF(F166="","",RANK(W166,$W$155:$W$166)+COUNTIF(W166:$W$166,W166)-1)</f>
        <v/>
      </c>
      <c r="Y166" s="2" t="str">
        <f t="shared" si="91"/>
        <v/>
      </c>
      <c r="Z166" s="9"/>
      <c r="AA166" s="9"/>
      <c r="AB166" s="9"/>
      <c r="AC166" s="181" t="str">
        <f t="shared" si="92"/>
        <v/>
      </c>
      <c r="AD166" s="182" t="str">
        <f t="shared" si="93"/>
        <v/>
      </c>
      <c r="AE166" s="182" t="str">
        <f t="shared" si="94"/>
        <v/>
      </c>
      <c r="AF166" s="183" t="str">
        <f t="shared" si="95"/>
        <v/>
      </c>
      <c r="AG166" s="184" t="str">
        <f t="shared" si="88"/>
        <v/>
      </c>
      <c r="AH166" s="177" t="str">
        <f>IF(F166="","",RANK(AG166,$AG$155:$AG$166)+COUNTIF(AG166:$AG$166,AG166)-1)</f>
        <v/>
      </c>
      <c r="AI166" s="2" t="str">
        <f t="shared" si="89"/>
        <v/>
      </c>
    </row>
    <row r="167" spans="4:35" ht="20.100000000000001" customHeight="1" thickTop="1" x14ac:dyDescent="0.35">
      <c r="D167" s="35"/>
      <c r="E167" s="35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16"/>
    </row>
    <row r="168" spans="4:35" ht="20.100000000000001" customHeight="1" x14ac:dyDescent="0.35">
      <c r="D168" s="35"/>
      <c r="E168" s="35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16"/>
    </row>
    <row r="169" spans="4:35" ht="20.100000000000001" customHeight="1" thickBot="1" x14ac:dyDescent="0.4">
      <c r="D169" s="35"/>
      <c r="E169" s="35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16"/>
    </row>
    <row r="170" spans="4:35" ht="20.100000000000001" customHeight="1" thickTop="1" thickBot="1" x14ac:dyDescent="0.4">
      <c r="D170" s="35"/>
      <c r="E170" s="35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186" t="str">
        <f>S171</f>
        <v>出率</v>
      </c>
      <c r="AD170" s="187" t="str">
        <f>T171</f>
        <v>振率</v>
      </c>
      <c r="AE170" s="187" t="str">
        <f>U171</f>
        <v/>
      </c>
      <c r="AF170" s="188" t="str">
        <f>V171</f>
        <v/>
      </c>
      <c r="AG170" s="189" t="s">
        <v>49</v>
      </c>
      <c r="AH170" s="190" t="s">
        <v>50</v>
      </c>
    </row>
    <row r="171" spans="4:35" ht="20.100000000000001" customHeight="1" thickTop="1" thickBot="1" x14ac:dyDescent="0.4">
      <c r="D171" s="35"/>
      <c r="E171" s="35"/>
      <c r="F171" s="135" t="s">
        <v>26</v>
      </c>
      <c r="G171" s="51" t="s">
        <v>1</v>
      </c>
      <c r="H171" s="51" t="s">
        <v>42</v>
      </c>
      <c r="I171" s="52" t="s">
        <v>43</v>
      </c>
      <c r="J171" s="52" t="s">
        <v>4</v>
      </c>
      <c r="K171" s="52" t="s">
        <v>13</v>
      </c>
      <c r="L171" s="147" t="s">
        <v>44</v>
      </c>
      <c r="M171" s="313" t="s">
        <v>93</v>
      </c>
      <c r="N171" s="109" t="s">
        <v>47</v>
      </c>
      <c r="O171" s="49" t="s">
        <v>48</v>
      </c>
      <c r="P171" s="53" t="s">
        <v>46</v>
      </c>
      <c r="Q171" s="394"/>
      <c r="R171" s="9"/>
      <c r="S171" s="150" t="str">
        <f>IF(入力!I10="","",入力!I10)</f>
        <v>出率</v>
      </c>
      <c r="T171" s="48" t="str">
        <f>IF(入力!J10="","",入力!J10)</f>
        <v>振率</v>
      </c>
      <c r="U171" s="48" t="str">
        <f>IF(入力!K10="","",入力!K10)</f>
        <v/>
      </c>
      <c r="V171" s="151" t="str">
        <f>IF(入力!L10="","",入力!L10)</f>
        <v/>
      </c>
      <c r="W171" s="50" t="s">
        <v>49</v>
      </c>
      <c r="X171" s="53" t="s">
        <v>50</v>
      </c>
      <c r="Y171" s="9"/>
      <c r="Z171" s="9"/>
      <c r="AA171" s="9"/>
      <c r="AB171" s="9"/>
      <c r="AC171" s="152">
        <v>2</v>
      </c>
      <c r="AD171" s="153">
        <v>1.5</v>
      </c>
      <c r="AE171" s="153">
        <v>1.2</v>
      </c>
      <c r="AF171" s="154">
        <v>1</v>
      </c>
      <c r="AG171" s="155"/>
      <c r="AH171" s="156"/>
    </row>
    <row r="172" spans="4:35" ht="20.100000000000001" customHeight="1" x14ac:dyDescent="0.35">
      <c r="D172" s="35"/>
      <c r="E172" s="38"/>
      <c r="F172" s="137" t="str">
        <f>$F$54</f>
        <v/>
      </c>
      <c r="G172" s="138" t="str">
        <f>$G$71</f>
        <v/>
      </c>
      <c r="H172" s="139" t="str">
        <f>$H$71</f>
        <v/>
      </c>
      <c r="I172" s="139" t="str">
        <f>$I$71</f>
        <v/>
      </c>
      <c r="J172" s="139" t="str">
        <f>$J$71</f>
        <v/>
      </c>
      <c r="K172" s="139" t="str">
        <f>$K$71</f>
        <v/>
      </c>
      <c r="L172" s="140" t="str">
        <f>$L$71</f>
        <v/>
      </c>
      <c r="M172" s="344" t="str">
        <f>$M$71</f>
        <v/>
      </c>
      <c r="N172" s="341" t="str">
        <f>$N$71</f>
        <v/>
      </c>
      <c r="O172" s="140" t="str">
        <f>$O$71</f>
        <v/>
      </c>
      <c r="P172" s="349" t="str">
        <f>$P$71</f>
        <v/>
      </c>
      <c r="Q172" s="395"/>
      <c r="R172" s="9"/>
      <c r="S172" s="160" t="str">
        <f>IFERROR(HLOOKUP($S$171,$G$171:$P$183,2,FALSE),"")</f>
        <v/>
      </c>
      <c r="T172" s="161" t="str">
        <f>IFERROR(HLOOKUP($T$171,$G$171:$P$183,2,FALSE),"")</f>
        <v/>
      </c>
      <c r="U172" s="162" t="str">
        <f>IFERROR(HLOOKUP($U$171,$G$171:$P$183,2,FALSE),"")</f>
        <v/>
      </c>
      <c r="V172" s="163" t="str">
        <f>IFERROR(HLOOKUP($V$171,$G$171:$P$183,2,FALSE),"")</f>
        <v/>
      </c>
      <c r="W172" s="164" t="str">
        <f>IF(F172="","",SUM(S172:V172))</f>
        <v/>
      </c>
      <c r="X172" s="165" t="str">
        <f>IF(F172="","",RANK(W172,$W$172:$W$183)+COUNTIF(W172:$W$183,W172)-1)</f>
        <v/>
      </c>
      <c r="Y172" s="2" t="str">
        <f>F172</f>
        <v/>
      </c>
      <c r="Z172" s="9"/>
      <c r="AA172" s="9"/>
      <c r="AB172" s="9"/>
      <c r="AC172" s="166" t="str">
        <f>IFERROR(S172*$AC$171,"")</f>
        <v/>
      </c>
      <c r="AD172" s="167" t="str">
        <f>IFERROR(T172*$AD$171,"")</f>
        <v/>
      </c>
      <c r="AE172" s="167" t="str">
        <f>IFERROR(U172*$AE$171,"")</f>
        <v/>
      </c>
      <c r="AF172" s="168" t="str">
        <f>IFERROR(V172*$AF$171,"")</f>
        <v/>
      </c>
      <c r="AG172" s="169" t="str">
        <f t="shared" ref="AG172:AG183" si="96">IF(F172="","",SUM(AC172:AF172))</f>
        <v/>
      </c>
      <c r="AH172" s="165" t="str">
        <f>IF(F172="","",RANK(AG172,$AG$172:$AG$183)+COUNTIF(AG172:$AG$183,AG172)-1)</f>
        <v/>
      </c>
      <c r="AI172" s="2" t="str">
        <f t="shared" ref="AI172:AI183" si="97">F172</f>
        <v/>
      </c>
    </row>
    <row r="173" spans="4:35" ht="20.100000000000001" customHeight="1" x14ac:dyDescent="0.35">
      <c r="D173" s="35"/>
      <c r="E173" s="38"/>
      <c r="F173" s="141" t="str">
        <f>$F$55</f>
        <v/>
      </c>
      <c r="G173" s="22" t="str">
        <f>$G$72</f>
        <v/>
      </c>
      <c r="H173" s="20" t="str">
        <f>$H$72</f>
        <v/>
      </c>
      <c r="I173" s="20" t="str">
        <f>$I$72</f>
        <v/>
      </c>
      <c r="J173" s="20" t="str">
        <f>$J$72</f>
        <v/>
      </c>
      <c r="K173" s="20" t="str">
        <f>$K$72</f>
        <v/>
      </c>
      <c r="L173" s="21" t="str">
        <f>$L$72</f>
        <v/>
      </c>
      <c r="M173" s="345" t="str">
        <f>$M$72</f>
        <v/>
      </c>
      <c r="N173" s="342" t="str">
        <f>$N$72</f>
        <v/>
      </c>
      <c r="O173" s="21" t="str">
        <f>$O$72</f>
        <v/>
      </c>
      <c r="P173" s="350" t="str">
        <f>$P$72</f>
        <v/>
      </c>
      <c r="Q173" s="395"/>
      <c r="R173" s="9"/>
      <c r="S173" s="28" t="str">
        <f>IFERROR(HLOOKUP($S$171,$G$171:$P$183,3,FALSE),"")</f>
        <v/>
      </c>
      <c r="T173" s="26" t="str">
        <f>IFERROR(HLOOKUP($T$171,$G$171:$P$183,3,FALSE),"")</f>
        <v/>
      </c>
      <c r="U173" s="170" t="str">
        <f>IFERROR(HLOOKUP($U$171,$G$171:$P$183,3,FALSE),"")</f>
        <v/>
      </c>
      <c r="V173" s="27" t="str">
        <f>IFERROR(HLOOKUP($V$171,$G$171:$P$183,3,FALSE),"")</f>
        <v/>
      </c>
      <c r="W173" s="40" t="str">
        <f t="shared" ref="W173:W183" si="98">IF(F173="","",SUM(S173:V173))</f>
        <v/>
      </c>
      <c r="X173" s="24" t="str">
        <f>IF(F173="","",RANK(W173,$W$172:$W$183)+COUNTIF(W173:$W$183,W173)-1)</f>
        <v/>
      </c>
      <c r="Y173" s="2" t="str">
        <f t="shared" ref="Y173:Y183" si="99">F173</f>
        <v/>
      </c>
      <c r="Z173" s="9"/>
      <c r="AA173" s="9"/>
      <c r="AB173" s="9"/>
      <c r="AC173" s="42" t="str">
        <f t="shared" ref="AC173:AC183" si="100">IFERROR(S173*$AC$171,"")</f>
        <v/>
      </c>
      <c r="AD173" s="171" t="str">
        <f t="shared" ref="AD173:AD183" si="101">IFERROR(T173*$AD$171,"")</f>
        <v/>
      </c>
      <c r="AE173" s="171" t="str">
        <f t="shared" ref="AE173:AE183" si="102">IFERROR(U173*$AE$171,"")</f>
        <v/>
      </c>
      <c r="AF173" s="172" t="str">
        <f t="shared" ref="AF173:AF183" si="103">IFERROR(V173*$AF$171,"")</f>
        <v/>
      </c>
      <c r="AG173" s="173" t="str">
        <f t="shared" si="96"/>
        <v/>
      </c>
      <c r="AH173" s="24" t="str">
        <f>IF(F173="","",RANK(AG173,$AG$172:$AG$183)+COUNTIF(AG173:$AG$183,AG173)-1)</f>
        <v/>
      </c>
      <c r="AI173" s="2" t="str">
        <f t="shared" si="97"/>
        <v/>
      </c>
    </row>
    <row r="174" spans="4:35" ht="20.100000000000001" customHeight="1" x14ac:dyDescent="0.35">
      <c r="D174" s="35"/>
      <c r="E174" s="38"/>
      <c r="F174" s="141" t="str">
        <f>$F$56</f>
        <v/>
      </c>
      <c r="G174" s="22" t="str">
        <f>$G$73</f>
        <v/>
      </c>
      <c r="H174" s="20" t="str">
        <f>$H$73</f>
        <v/>
      </c>
      <c r="I174" s="20" t="str">
        <f>$I$73</f>
        <v/>
      </c>
      <c r="J174" s="20" t="str">
        <f>$J$73</f>
        <v/>
      </c>
      <c r="K174" s="20" t="str">
        <f>$K$73</f>
        <v/>
      </c>
      <c r="L174" s="21" t="str">
        <f>$L$73</f>
        <v/>
      </c>
      <c r="M174" s="345" t="str">
        <f>$M$73</f>
        <v/>
      </c>
      <c r="N174" s="342" t="str">
        <f>$N$73</f>
        <v/>
      </c>
      <c r="O174" s="21" t="str">
        <f>$O$73</f>
        <v/>
      </c>
      <c r="P174" s="350" t="str">
        <f>$P$73</f>
        <v/>
      </c>
      <c r="Q174" s="395"/>
      <c r="R174" s="9"/>
      <c r="S174" s="28" t="str">
        <f>IFERROR(HLOOKUP($S$171,$G$171:$P$183,4,FALSE),"")</f>
        <v/>
      </c>
      <c r="T174" s="26" t="str">
        <f>IFERROR(HLOOKUP($T$171,$G$171:$P$183,4,FALSE),"")</f>
        <v/>
      </c>
      <c r="U174" s="170" t="str">
        <f>IFERROR(HLOOKUP($U$171,$G$171:$P$183,4,FALSE),"")</f>
        <v/>
      </c>
      <c r="V174" s="27" t="str">
        <f>IFERROR(HLOOKUP($V$171,$G$171:$P$183,4,FALSE),"")</f>
        <v/>
      </c>
      <c r="W174" s="40" t="str">
        <f t="shared" si="98"/>
        <v/>
      </c>
      <c r="X174" s="24" t="str">
        <f>IF(F174="","",RANK(W174,$W$172:$W$183)+COUNTIF(W174:$W$183,W174)-1)</f>
        <v/>
      </c>
      <c r="Y174" s="2" t="str">
        <f t="shared" si="99"/>
        <v/>
      </c>
      <c r="Z174" s="9"/>
      <c r="AA174" s="9"/>
      <c r="AB174" s="9"/>
      <c r="AC174" s="42" t="str">
        <f t="shared" si="100"/>
        <v/>
      </c>
      <c r="AD174" s="171" t="str">
        <f t="shared" si="101"/>
        <v/>
      </c>
      <c r="AE174" s="171" t="str">
        <f t="shared" si="102"/>
        <v/>
      </c>
      <c r="AF174" s="172" t="str">
        <f t="shared" si="103"/>
        <v/>
      </c>
      <c r="AG174" s="173" t="str">
        <f t="shared" si="96"/>
        <v/>
      </c>
      <c r="AH174" s="24" t="str">
        <f>IF(F174="","",RANK(AG174,$AG$172:$AG$183)+COUNTIF(AG174:$AG$183,AG174)-1)</f>
        <v/>
      </c>
      <c r="AI174" s="2" t="str">
        <f t="shared" si="97"/>
        <v/>
      </c>
    </row>
    <row r="175" spans="4:35" ht="20.100000000000001" customHeight="1" x14ac:dyDescent="0.35">
      <c r="D175" s="35"/>
      <c r="E175" s="38"/>
      <c r="F175" s="141" t="str">
        <f>$F$57</f>
        <v/>
      </c>
      <c r="G175" s="22" t="str">
        <f>$G$74</f>
        <v/>
      </c>
      <c r="H175" s="20" t="str">
        <f>$H$74</f>
        <v/>
      </c>
      <c r="I175" s="20" t="str">
        <f>$I$74</f>
        <v/>
      </c>
      <c r="J175" s="20" t="str">
        <f>$J$74</f>
        <v/>
      </c>
      <c r="K175" s="20" t="str">
        <f>$K$74</f>
        <v/>
      </c>
      <c r="L175" s="21" t="str">
        <f>$L$74</f>
        <v/>
      </c>
      <c r="M175" s="345" t="str">
        <f>$M$74</f>
        <v/>
      </c>
      <c r="N175" s="342" t="str">
        <f>$N$74</f>
        <v/>
      </c>
      <c r="O175" s="21" t="str">
        <f>$O$74</f>
        <v/>
      </c>
      <c r="P175" s="350" t="str">
        <f>$P$74</f>
        <v/>
      </c>
      <c r="Q175" s="395"/>
      <c r="R175" s="9"/>
      <c r="S175" s="28" t="str">
        <f>IFERROR(HLOOKUP($S$171,$G$171:$P$183,5,FALSE),"")</f>
        <v/>
      </c>
      <c r="T175" s="26" t="str">
        <f>IFERROR(HLOOKUP($T$171,$G$171:$P$183,5,FALSE),"")</f>
        <v/>
      </c>
      <c r="U175" s="170" t="str">
        <f>IFERROR(HLOOKUP($U$171,$G$171:$P$183,5,FALSE),"")</f>
        <v/>
      </c>
      <c r="V175" s="27" t="str">
        <f>IFERROR(HLOOKUP($V$171,$G$171:$P$183,5,FALSE),"")</f>
        <v/>
      </c>
      <c r="W175" s="40" t="str">
        <f t="shared" si="98"/>
        <v/>
      </c>
      <c r="X175" s="24" t="str">
        <f>IF(F175="","",RANK(W175,$W$172:$W$183)+COUNTIF(W175:$W$183,W175)-1)</f>
        <v/>
      </c>
      <c r="Y175" s="2" t="str">
        <f t="shared" si="99"/>
        <v/>
      </c>
      <c r="Z175" s="9"/>
      <c r="AA175" s="9"/>
      <c r="AB175" s="9"/>
      <c r="AC175" s="42" t="str">
        <f t="shared" si="100"/>
        <v/>
      </c>
      <c r="AD175" s="171" t="str">
        <f t="shared" si="101"/>
        <v/>
      </c>
      <c r="AE175" s="171" t="str">
        <f t="shared" si="102"/>
        <v/>
      </c>
      <c r="AF175" s="172" t="str">
        <f t="shared" si="103"/>
        <v/>
      </c>
      <c r="AG175" s="173" t="str">
        <f t="shared" si="96"/>
        <v/>
      </c>
      <c r="AH175" s="24" t="str">
        <f>IF(F175="","",RANK(AG175,$AG$172:$AG$183)+COUNTIF(AG175:$AG$183,AG175)-1)</f>
        <v/>
      </c>
      <c r="AI175" s="2" t="str">
        <f t="shared" si="97"/>
        <v/>
      </c>
    </row>
    <row r="176" spans="4:35" ht="20.100000000000001" customHeight="1" x14ac:dyDescent="0.35">
      <c r="D176" s="35"/>
      <c r="E176" s="38"/>
      <c r="F176" s="141" t="str">
        <f>$F$58</f>
        <v/>
      </c>
      <c r="G176" s="22" t="str">
        <f>$G$75</f>
        <v/>
      </c>
      <c r="H176" s="20" t="str">
        <f>$H$75</f>
        <v/>
      </c>
      <c r="I176" s="20" t="str">
        <f>$I$75</f>
        <v/>
      </c>
      <c r="J176" s="20" t="str">
        <f>$J$75</f>
        <v/>
      </c>
      <c r="K176" s="20" t="str">
        <f>$K$75</f>
        <v/>
      </c>
      <c r="L176" s="21" t="str">
        <f>$L$75</f>
        <v/>
      </c>
      <c r="M176" s="345" t="str">
        <f>$M$75</f>
        <v/>
      </c>
      <c r="N176" s="342" t="str">
        <f>$N$75</f>
        <v/>
      </c>
      <c r="O176" s="21" t="str">
        <f>$O$75</f>
        <v/>
      </c>
      <c r="P176" s="350" t="str">
        <f>$P$75</f>
        <v/>
      </c>
      <c r="Q176" s="395"/>
      <c r="R176" s="9"/>
      <c r="S176" s="28" t="str">
        <f>IFERROR(HLOOKUP($S$171,$G$171:$P$183,6,FALSE),"")</f>
        <v/>
      </c>
      <c r="T176" s="26" t="str">
        <f>IFERROR(HLOOKUP($T$171,$G$171:$P$183,6,FALSE),"")</f>
        <v/>
      </c>
      <c r="U176" s="170" t="str">
        <f>IFERROR(HLOOKUP($U$171,$G$171:$P$183,6,FALSE),"")</f>
        <v/>
      </c>
      <c r="V176" s="27" t="str">
        <f>IFERROR(HLOOKUP($V$171,$G$171:$P$183,6,FALSE),"")</f>
        <v/>
      </c>
      <c r="W176" s="40" t="str">
        <f t="shared" si="98"/>
        <v/>
      </c>
      <c r="X176" s="24" t="str">
        <f>IF(F176="","",RANK(W176,$W$172:$W$183)+COUNTIF(W176:$W$183,W176)-1)</f>
        <v/>
      </c>
      <c r="Y176" s="2" t="str">
        <f t="shared" si="99"/>
        <v/>
      </c>
      <c r="Z176" s="9"/>
      <c r="AA176" s="9"/>
      <c r="AB176" s="9"/>
      <c r="AC176" s="42" t="str">
        <f t="shared" si="100"/>
        <v/>
      </c>
      <c r="AD176" s="171" t="str">
        <f t="shared" si="101"/>
        <v/>
      </c>
      <c r="AE176" s="171" t="str">
        <f t="shared" si="102"/>
        <v/>
      </c>
      <c r="AF176" s="172" t="str">
        <f t="shared" si="103"/>
        <v/>
      </c>
      <c r="AG176" s="173" t="str">
        <f t="shared" si="96"/>
        <v/>
      </c>
      <c r="AH176" s="24" t="str">
        <f>IF(F176="","",RANK(AG176,$AG$172:$AG$183)+COUNTIF(AG176:$AG$183,AG176)-1)</f>
        <v/>
      </c>
      <c r="AI176" s="2" t="str">
        <f t="shared" si="97"/>
        <v/>
      </c>
    </row>
    <row r="177" spans="4:35" ht="20.100000000000001" customHeight="1" x14ac:dyDescent="0.35">
      <c r="D177" s="35"/>
      <c r="E177" s="38"/>
      <c r="F177" s="141" t="str">
        <f>$F$59</f>
        <v/>
      </c>
      <c r="G177" s="22" t="str">
        <f>$G$76</f>
        <v/>
      </c>
      <c r="H177" s="20" t="str">
        <f>$H$76</f>
        <v/>
      </c>
      <c r="I177" s="20" t="str">
        <f>$I$76</f>
        <v/>
      </c>
      <c r="J177" s="20" t="str">
        <f>$J$76</f>
        <v/>
      </c>
      <c r="K177" s="20" t="str">
        <f>$K$76</f>
        <v/>
      </c>
      <c r="L177" s="21" t="str">
        <f>$L$76</f>
        <v/>
      </c>
      <c r="M177" s="345" t="str">
        <f>$M$76</f>
        <v/>
      </c>
      <c r="N177" s="342" t="str">
        <f>$N$76</f>
        <v/>
      </c>
      <c r="O177" s="21" t="str">
        <f>$O$76</f>
        <v/>
      </c>
      <c r="P177" s="350" t="str">
        <f>$P$76</f>
        <v/>
      </c>
      <c r="Q177" s="395"/>
      <c r="R177" s="9"/>
      <c r="S177" s="28" t="str">
        <f>IFERROR(HLOOKUP($S$171,$G$171:$P$183,7,FALSE),"")</f>
        <v/>
      </c>
      <c r="T177" s="26" t="str">
        <f>IFERROR(HLOOKUP($T$171,$G$171:$P$183,7,FALSE),"")</f>
        <v/>
      </c>
      <c r="U177" s="170" t="str">
        <f>IFERROR(HLOOKUP($U$171,$G$171:$P$183,7,FALSE),"")</f>
        <v/>
      </c>
      <c r="V177" s="27" t="str">
        <f>IFERROR(HLOOKUP($V$171,$G$171:$P$183,7,FALSE),"")</f>
        <v/>
      </c>
      <c r="W177" s="40" t="str">
        <f t="shared" si="98"/>
        <v/>
      </c>
      <c r="X177" s="24" t="str">
        <f>IF(F177="","",RANK(W177,$W$172:$W$183)+COUNTIF(W177:$W$183,W177)-1)</f>
        <v/>
      </c>
      <c r="Y177" s="2" t="str">
        <f t="shared" si="99"/>
        <v/>
      </c>
      <c r="Z177" s="9"/>
      <c r="AA177" s="9"/>
      <c r="AB177" s="9"/>
      <c r="AC177" s="42" t="str">
        <f t="shared" si="100"/>
        <v/>
      </c>
      <c r="AD177" s="171" t="str">
        <f t="shared" si="101"/>
        <v/>
      </c>
      <c r="AE177" s="171" t="str">
        <f t="shared" si="102"/>
        <v/>
      </c>
      <c r="AF177" s="172" t="str">
        <f t="shared" si="103"/>
        <v/>
      </c>
      <c r="AG177" s="173" t="str">
        <f t="shared" si="96"/>
        <v/>
      </c>
      <c r="AH177" s="24" t="str">
        <f>IF(F177="","",RANK(AG177,$AG$172:$AG$183)+COUNTIF(AG177:$AG$183,AG177)-1)</f>
        <v/>
      </c>
      <c r="AI177" s="2" t="str">
        <f t="shared" si="97"/>
        <v/>
      </c>
    </row>
    <row r="178" spans="4:35" ht="20.100000000000001" customHeight="1" x14ac:dyDescent="0.35">
      <c r="D178" s="35"/>
      <c r="E178" s="38"/>
      <c r="F178" s="141" t="str">
        <f>$F$60</f>
        <v/>
      </c>
      <c r="G178" s="22" t="str">
        <f>$G$77</f>
        <v/>
      </c>
      <c r="H178" s="20" t="str">
        <f>$H$77</f>
        <v/>
      </c>
      <c r="I178" s="20" t="str">
        <f>$I$77</f>
        <v/>
      </c>
      <c r="J178" s="20" t="str">
        <f>$J$77</f>
        <v/>
      </c>
      <c r="K178" s="20" t="str">
        <f>$K$77</f>
        <v/>
      </c>
      <c r="L178" s="21" t="str">
        <f>$L$77</f>
        <v/>
      </c>
      <c r="M178" s="345" t="str">
        <f>$M$77</f>
        <v/>
      </c>
      <c r="N178" s="342" t="str">
        <f>$N$77</f>
        <v/>
      </c>
      <c r="O178" s="21" t="str">
        <f>$O$77</f>
        <v/>
      </c>
      <c r="P178" s="350" t="str">
        <f>$P$77</f>
        <v/>
      </c>
      <c r="Q178" s="395"/>
      <c r="R178" s="9"/>
      <c r="S178" s="28" t="str">
        <f>IFERROR(HLOOKUP($S$171,$G$171:$P$183,8,FALSE),"")</f>
        <v/>
      </c>
      <c r="T178" s="26" t="str">
        <f>IFERROR(HLOOKUP($T$171,$G$171:$P$183,8,FALSE),"")</f>
        <v/>
      </c>
      <c r="U178" s="170" t="str">
        <f>IFERROR(HLOOKUP($U$171,$G$171:$P$183,8,FALSE),"")</f>
        <v/>
      </c>
      <c r="V178" s="27" t="str">
        <f>IFERROR(HLOOKUP($V$171,$G$171:$P$183,8,FALSE),"")</f>
        <v/>
      </c>
      <c r="W178" s="40" t="str">
        <f t="shared" si="98"/>
        <v/>
      </c>
      <c r="X178" s="24" t="str">
        <f>IF(F178="","",RANK(W178,$W$172:$W$183)+COUNTIF(W178:$W$183,W178)-1)</f>
        <v/>
      </c>
      <c r="Y178" s="2" t="str">
        <f t="shared" si="99"/>
        <v/>
      </c>
      <c r="Z178" s="9"/>
      <c r="AA178" s="9"/>
      <c r="AB178" s="9"/>
      <c r="AC178" s="42" t="str">
        <f t="shared" si="100"/>
        <v/>
      </c>
      <c r="AD178" s="171" t="str">
        <f t="shared" si="101"/>
        <v/>
      </c>
      <c r="AE178" s="171" t="str">
        <f t="shared" si="102"/>
        <v/>
      </c>
      <c r="AF178" s="172" t="str">
        <f t="shared" si="103"/>
        <v/>
      </c>
      <c r="AG178" s="173" t="str">
        <f t="shared" si="96"/>
        <v/>
      </c>
      <c r="AH178" s="24" t="str">
        <f>IF(F178="","",RANK(AG178,$AG$172:$AG$183)+COUNTIF(AG178:$AG$183,AG178)-1)</f>
        <v/>
      </c>
      <c r="AI178" s="2" t="str">
        <f t="shared" si="97"/>
        <v/>
      </c>
    </row>
    <row r="179" spans="4:35" ht="20.100000000000001" customHeight="1" x14ac:dyDescent="0.35">
      <c r="D179" s="35"/>
      <c r="E179" s="38"/>
      <c r="F179" s="141" t="str">
        <f>$F$61</f>
        <v/>
      </c>
      <c r="G179" s="22" t="str">
        <f>$G$78</f>
        <v/>
      </c>
      <c r="H179" s="20" t="str">
        <f>$H$78</f>
        <v/>
      </c>
      <c r="I179" s="20" t="str">
        <f>$I$78</f>
        <v/>
      </c>
      <c r="J179" s="20" t="str">
        <f>$J$78</f>
        <v/>
      </c>
      <c r="K179" s="20" t="str">
        <f>$K$78</f>
        <v/>
      </c>
      <c r="L179" s="21" t="str">
        <f>$L$78</f>
        <v/>
      </c>
      <c r="M179" s="345" t="str">
        <f>$M$78</f>
        <v/>
      </c>
      <c r="N179" s="342" t="str">
        <f>$N$78</f>
        <v/>
      </c>
      <c r="O179" s="21" t="str">
        <f>$O$78</f>
        <v/>
      </c>
      <c r="P179" s="350" t="str">
        <f>$P$78</f>
        <v/>
      </c>
      <c r="Q179" s="395"/>
      <c r="R179" s="9"/>
      <c r="S179" s="28" t="str">
        <f>IFERROR(HLOOKUP($S$171,$G$171:$P$183,9,FALSE),"")</f>
        <v/>
      </c>
      <c r="T179" s="26" t="str">
        <f>IFERROR(HLOOKUP($T$171,$G$171:$P$183,9,FALSE),"")</f>
        <v/>
      </c>
      <c r="U179" s="170" t="str">
        <f>IFERROR(HLOOKUP($U$171,$G$171:$P$183,9,FALSE),"")</f>
        <v/>
      </c>
      <c r="V179" s="27" t="str">
        <f>IFERROR(HLOOKUP($V$171,$G$171:$P$183,9,FALSE),"")</f>
        <v/>
      </c>
      <c r="W179" s="40" t="str">
        <f t="shared" si="98"/>
        <v/>
      </c>
      <c r="X179" s="24" t="str">
        <f>IF(F179="","",RANK(W179,$W$172:$W$183)+COUNTIF(W179:$W$183,W179)-1)</f>
        <v/>
      </c>
      <c r="Y179" s="2" t="str">
        <f t="shared" si="99"/>
        <v/>
      </c>
      <c r="Z179" s="9"/>
      <c r="AA179" s="9"/>
      <c r="AB179" s="9"/>
      <c r="AC179" s="42" t="str">
        <f t="shared" si="100"/>
        <v/>
      </c>
      <c r="AD179" s="171" t="str">
        <f t="shared" si="101"/>
        <v/>
      </c>
      <c r="AE179" s="171" t="str">
        <f t="shared" si="102"/>
        <v/>
      </c>
      <c r="AF179" s="172" t="str">
        <f t="shared" si="103"/>
        <v/>
      </c>
      <c r="AG179" s="173" t="str">
        <f t="shared" si="96"/>
        <v/>
      </c>
      <c r="AH179" s="24" t="str">
        <f>IF(F179="","",RANK(AG179,$AG$172:$AG$183)+COUNTIF(AG179:$AG$183,AG179)-1)</f>
        <v/>
      </c>
      <c r="AI179" s="2" t="str">
        <f t="shared" si="97"/>
        <v/>
      </c>
    </row>
    <row r="180" spans="4:35" ht="20.100000000000001" customHeight="1" x14ac:dyDescent="0.35">
      <c r="D180" s="35"/>
      <c r="E180" s="38"/>
      <c r="F180" s="141" t="str">
        <f>$F$62</f>
        <v/>
      </c>
      <c r="G180" s="22" t="str">
        <f>$G$79</f>
        <v/>
      </c>
      <c r="H180" s="20" t="str">
        <f>$H$79</f>
        <v/>
      </c>
      <c r="I180" s="20" t="str">
        <f>$I$79</f>
        <v/>
      </c>
      <c r="J180" s="20" t="str">
        <f>$J$79</f>
        <v/>
      </c>
      <c r="K180" s="20" t="str">
        <f>$K$79</f>
        <v/>
      </c>
      <c r="L180" s="21" t="str">
        <f>$L$79</f>
        <v/>
      </c>
      <c r="M180" s="345" t="str">
        <f>$M$79</f>
        <v/>
      </c>
      <c r="N180" s="342" t="str">
        <f>$N$79</f>
        <v/>
      </c>
      <c r="O180" s="21" t="str">
        <f>$O$79</f>
        <v/>
      </c>
      <c r="P180" s="350" t="str">
        <f>$P$79</f>
        <v/>
      </c>
      <c r="Q180" s="395"/>
      <c r="R180" s="9"/>
      <c r="S180" s="28" t="str">
        <f>IFERROR(HLOOKUP($S$171,$G$171:$P$183,10,FALSE),"")</f>
        <v/>
      </c>
      <c r="T180" s="26" t="str">
        <f>IFERROR(HLOOKUP($T$171,$G$171:$P$183,10,FALSE),"")</f>
        <v/>
      </c>
      <c r="U180" s="170" t="str">
        <f>IFERROR(HLOOKUP($U$171,$G$171:$P$183,10,FALSE),"")</f>
        <v/>
      </c>
      <c r="V180" s="27" t="str">
        <f>IFERROR(HLOOKUP($V$171,$G$171:$P$183,10,FALSE),"")</f>
        <v/>
      </c>
      <c r="W180" s="40" t="str">
        <f t="shared" si="98"/>
        <v/>
      </c>
      <c r="X180" s="24" t="str">
        <f>IF(F180="","",RANK(W180,$W$172:$W$183)+COUNTIF(W180:$W$183,W180)-1)</f>
        <v/>
      </c>
      <c r="Y180" s="2" t="str">
        <f t="shared" si="99"/>
        <v/>
      </c>
      <c r="Z180" s="9"/>
      <c r="AA180" s="9"/>
      <c r="AB180" s="9"/>
      <c r="AC180" s="42" t="str">
        <f t="shared" si="100"/>
        <v/>
      </c>
      <c r="AD180" s="171" t="str">
        <f t="shared" si="101"/>
        <v/>
      </c>
      <c r="AE180" s="171" t="str">
        <f t="shared" si="102"/>
        <v/>
      </c>
      <c r="AF180" s="172" t="str">
        <f t="shared" si="103"/>
        <v/>
      </c>
      <c r="AG180" s="173" t="str">
        <f t="shared" si="96"/>
        <v/>
      </c>
      <c r="AH180" s="24" t="str">
        <f>IF(F180="","",RANK(AG180,$AG$172:$AG$183)+COUNTIF(AG180:$AG$183,AG180)-1)</f>
        <v/>
      </c>
      <c r="AI180" s="2" t="str">
        <f t="shared" si="97"/>
        <v/>
      </c>
    </row>
    <row r="181" spans="4:35" ht="20.100000000000001" customHeight="1" x14ac:dyDescent="0.35">
      <c r="D181" s="35"/>
      <c r="E181" s="38"/>
      <c r="F181" s="141" t="str">
        <f>$F$63</f>
        <v/>
      </c>
      <c r="G181" s="22" t="str">
        <f>$G$80</f>
        <v/>
      </c>
      <c r="H181" s="20" t="str">
        <f>$H$80</f>
        <v/>
      </c>
      <c r="I181" s="20" t="str">
        <f>$I$80</f>
        <v/>
      </c>
      <c r="J181" s="20" t="str">
        <f>$J$80</f>
        <v/>
      </c>
      <c r="K181" s="20" t="str">
        <f>$K$80</f>
        <v/>
      </c>
      <c r="L181" s="21" t="str">
        <f>$L$80</f>
        <v/>
      </c>
      <c r="M181" s="345" t="str">
        <f>$M$80</f>
        <v/>
      </c>
      <c r="N181" s="342" t="str">
        <f>$N$80</f>
        <v/>
      </c>
      <c r="O181" s="21" t="str">
        <f>$O$80</f>
        <v/>
      </c>
      <c r="P181" s="23" t="str">
        <f>$P$80</f>
        <v/>
      </c>
      <c r="Q181" s="395"/>
      <c r="R181" s="9"/>
      <c r="S181" s="28" t="str">
        <f>IFERROR(HLOOKUP($S$171,$G$171:$P$183,11,FALSE),"")</f>
        <v/>
      </c>
      <c r="T181" s="26" t="str">
        <f>IFERROR(HLOOKUP($T$171,$G$171:$P$183,11,FALSE),"")</f>
        <v/>
      </c>
      <c r="U181" s="170" t="str">
        <f>IFERROR(HLOOKUP($U$171,$G$171:$P$183,11,FALSE),"")</f>
        <v/>
      </c>
      <c r="V181" s="27" t="str">
        <f>IFERROR(HLOOKUP($V$171,$G$171:$P$183,11,FALSE),"")</f>
        <v/>
      </c>
      <c r="W181" s="40" t="str">
        <f t="shared" si="98"/>
        <v/>
      </c>
      <c r="X181" s="24" t="str">
        <f>IF(F181="","",RANK(W181,$W$172:$W$183)+COUNTIF(W181:$W$183,W181)-1)</f>
        <v/>
      </c>
      <c r="Y181" s="2" t="str">
        <f t="shared" si="99"/>
        <v/>
      </c>
      <c r="Z181" s="9"/>
      <c r="AA181" s="9"/>
      <c r="AB181" s="9"/>
      <c r="AC181" s="42" t="str">
        <f t="shared" si="100"/>
        <v/>
      </c>
      <c r="AD181" s="171" t="str">
        <f t="shared" si="101"/>
        <v/>
      </c>
      <c r="AE181" s="171" t="str">
        <f t="shared" si="102"/>
        <v/>
      </c>
      <c r="AF181" s="172" t="str">
        <f t="shared" si="103"/>
        <v/>
      </c>
      <c r="AG181" s="173" t="str">
        <f t="shared" si="96"/>
        <v/>
      </c>
      <c r="AH181" s="24" t="str">
        <f>IF(F181="","",RANK(AG181,$AG$172:$AG$183)+COUNTIF(AG181:$AG$183,AG181)-1)</f>
        <v/>
      </c>
      <c r="AI181" s="2" t="str">
        <f t="shared" si="97"/>
        <v/>
      </c>
    </row>
    <row r="182" spans="4:35" ht="20.100000000000001" customHeight="1" x14ac:dyDescent="0.35">
      <c r="D182" s="35"/>
      <c r="E182" s="38"/>
      <c r="F182" s="141" t="str">
        <f>$F$64</f>
        <v/>
      </c>
      <c r="G182" s="22" t="str">
        <f>$G$81</f>
        <v/>
      </c>
      <c r="H182" s="20" t="str">
        <f>$H$81</f>
        <v/>
      </c>
      <c r="I182" s="20" t="str">
        <f>$I$81</f>
        <v/>
      </c>
      <c r="J182" s="20" t="str">
        <f>$J$81</f>
        <v/>
      </c>
      <c r="K182" s="20" t="str">
        <f>$K$81</f>
        <v/>
      </c>
      <c r="L182" s="21" t="str">
        <f>$L$81</f>
        <v/>
      </c>
      <c r="M182" s="345" t="str">
        <f>$M$81</f>
        <v/>
      </c>
      <c r="N182" s="342" t="str">
        <f>$N$81</f>
        <v/>
      </c>
      <c r="O182" s="21" t="str">
        <f>$O$81</f>
        <v/>
      </c>
      <c r="P182" s="350" t="str">
        <f>$P$81</f>
        <v/>
      </c>
      <c r="Q182" s="395"/>
      <c r="R182" s="9"/>
      <c r="S182" s="28" t="str">
        <f>IFERROR(HLOOKUP($S$171,$G$171:$P$183,12,FALSE),"")</f>
        <v/>
      </c>
      <c r="T182" s="26" t="str">
        <f>IFERROR(HLOOKUP($T$171,$G$171:$P$183,12,FALSE),"")</f>
        <v/>
      </c>
      <c r="U182" s="170" t="str">
        <f>IFERROR(HLOOKUP($U$171,$G$171:$P$183,12,FALSE),"")</f>
        <v/>
      </c>
      <c r="V182" s="27" t="str">
        <f>IFERROR(HLOOKUP($V$171,$G$171:$P$183,12,FALSE),"")</f>
        <v/>
      </c>
      <c r="W182" s="40" t="str">
        <f t="shared" si="98"/>
        <v/>
      </c>
      <c r="X182" s="24" t="str">
        <f>IF(F182="","",RANK(W182,$W$172:$W$183)+COUNTIF(W182:$W$183,W182)-1)</f>
        <v/>
      </c>
      <c r="Y182" s="2" t="str">
        <f t="shared" si="99"/>
        <v/>
      </c>
      <c r="Z182" s="9"/>
      <c r="AA182" s="9"/>
      <c r="AB182" s="9"/>
      <c r="AC182" s="42" t="str">
        <f t="shared" si="100"/>
        <v/>
      </c>
      <c r="AD182" s="171" t="str">
        <f t="shared" si="101"/>
        <v/>
      </c>
      <c r="AE182" s="171" t="str">
        <f t="shared" si="102"/>
        <v/>
      </c>
      <c r="AF182" s="172" t="str">
        <f t="shared" si="103"/>
        <v/>
      </c>
      <c r="AG182" s="173" t="str">
        <f t="shared" si="96"/>
        <v/>
      </c>
      <c r="AH182" s="24" t="str">
        <f>IF(F182="","",RANK(AG182,$AG$172:$AG$183)+COUNTIF(AG182:$AG$183,AG182)-1)</f>
        <v/>
      </c>
      <c r="AI182" s="2" t="str">
        <f t="shared" si="97"/>
        <v/>
      </c>
    </row>
    <row r="183" spans="4:35" ht="20.100000000000001" customHeight="1" thickBot="1" x14ac:dyDescent="0.4">
      <c r="D183" s="35"/>
      <c r="E183" s="38"/>
      <c r="F183" s="142" t="str">
        <f>$F$65</f>
        <v/>
      </c>
      <c r="G183" s="143" t="str">
        <f>$G$82</f>
        <v/>
      </c>
      <c r="H183" s="144" t="str">
        <f>$H$82</f>
        <v/>
      </c>
      <c r="I183" s="144" t="str">
        <f>$I$82</f>
        <v/>
      </c>
      <c r="J183" s="144" t="str">
        <f>$J$82</f>
        <v/>
      </c>
      <c r="K183" s="144" t="str">
        <f>$K$82</f>
        <v/>
      </c>
      <c r="L183" s="145" t="str">
        <f>$L$82</f>
        <v/>
      </c>
      <c r="M183" s="346" t="str">
        <f>$M$82</f>
        <v/>
      </c>
      <c r="N183" s="343" t="str">
        <f>$N$82</f>
        <v/>
      </c>
      <c r="O183" s="145" t="str">
        <f>$O$82</f>
        <v/>
      </c>
      <c r="P183" s="351" t="str">
        <f>$P$82</f>
        <v/>
      </c>
      <c r="Q183" s="395"/>
      <c r="R183" s="9"/>
      <c r="S183" s="178" t="str">
        <f>IFERROR(HLOOKUP($S$171,$G$171:$P$183,13,FALSE),"")</f>
        <v/>
      </c>
      <c r="T183" s="175" t="str">
        <f>IFERROR(HLOOKUP($T$171,$G$171:$P$183,13,FALSE),"")</f>
        <v/>
      </c>
      <c r="U183" s="179" t="str">
        <f>IFERROR(HLOOKUP($U$171,$G$171:$P$183,13,FALSE),"")</f>
        <v/>
      </c>
      <c r="V183" s="176" t="str">
        <f>IFERROR(HLOOKUP($V$171,$G$171:$P$183,13,FALSE),"")</f>
        <v/>
      </c>
      <c r="W183" s="180" t="str">
        <f t="shared" si="98"/>
        <v/>
      </c>
      <c r="X183" s="177" t="str">
        <f>IF(F183="","",RANK(W183,$W$172:$W$183)+COUNTIF(W183:$W$183,W183)-1)</f>
        <v/>
      </c>
      <c r="Y183" s="2" t="str">
        <f t="shared" si="99"/>
        <v/>
      </c>
      <c r="Z183" s="9"/>
      <c r="AA183" s="9"/>
      <c r="AB183" s="9"/>
      <c r="AC183" s="181" t="str">
        <f t="shared" si="100"/>
        <v/>
      </c>
      <c r="AD183" s="182" t="str">
        <f t="shared" si="101"/>
        <v/>
      </c>
      <c r="AE183" s="182" t="str">
        <f t="shared" si="102"/>
        <v/>
      </c>
      <c r="AF183" s="183" t="str">
        <f t="shared" si="103"/>
        <v/>
      </c>
      <c r="AG183" s="184" t="str">
        <f t="shared" si="96"/>
        <v/>
      </c>
      <c r="AH183" s="177" t="str">
        <f>IF(F183="","",RANK(AG183,$AG$172:$AG$183)+COUNTIF(AG183:$AG$183,AG183)-1)</f>
        <v/>
      </c>
      <c r="AI183" s="2" t="str">
        <f t="shared" si="97"/>
        <v/>
      </c>
    </row>
    <row r="184" spans="4:35" ht="20.100000000000001" customHeight="1" thickTop="1" x14ac:dyDescent="0.35">
      <c r="D184" s="35"/>
      <c r="E184" s="35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16"/>
    </row>
    <row r="185" spans="4:35" ht="20.100000000000001" customHeight="1" x14ac:dyDescent="0.35">
      <c r="D185" s="35"/>
      <c r="E185" s="35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16"/>
    </row>
    <row r="186" spans="4:35" ht="20.100000000000001" customHeight="1" thickBot="1" x14ac:dyDescent="0.4">
      <c r="D186" s="35"/>
      <c r="E186" s="35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16"/>
    </row>
    <row r="187" spans="4:35" ht="20.100000000000001" customHeight="1" thickTop="1" thickBot="1" x14ac:dyDescent="0.4">
      <c r="D187" s="35"/>
      <c r="E187" s="35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186" t="str">
        <f>S188</f>
        <v>四死</v>
      </c>
      <c r="AD187" s="187" t="str">
        <f>T188</f>
        <v>出率</v>
      </c>
      <c r="AE187" s="187" t="str">
        <f>U188</f>
        <v/>
      </c>
      <c r="AF187" s="188" t="str">
        <f>V188</f>
        <v/>
      </c>
      <c r="AG187" s="189" t="s">
        <v>49</v>
      </c>
      <c r="AH187" s="190" t="s">
        <v>50</v>
      </c>
    </row>
    <row r="188" spans="4:35" ht="20.100000000000001" customHeight="1" thickTop="1" thickBot="1" x14ac:dyDescent="0.4">
      <c r="D188" s="35"/>
      <c r="E188" s="35"/>
      <c r="F188" s="135" t="s">
        <v>26</v>
      </c>
      <c r="G188" s="51" t="s">
        <v>1</v>
      </c>
      <c r="H188" s="51" t="s">
        <v>42</v>
      </c>
      <c r="I188" s="52" t="s">
        <v>43</v>
      </c>
      <c r="J188" s="52" t="s">
        <v>4</v>
      </c>
      <c r="K188" s="52" t="s">
        <v>13</v>
      </c>
      <c r="L188" s="147" t="s">
        <v>44</v>
      </c>
      <c r="M188" s="313" t="s">
        <v>93</v>
      </c>
      <c r="N188" s="109" t="s">
        <v>47</v>
      </c>
      <c r="O188" s="49" t="s">
        <v>48</v>
      </c>
      <c r="P188" s="53" t="s">
        <v>46</v>
      </c>
      <c r="Q188" s="394"/>
      <c r="R188" s="9"/>
      <c r="S188" s="150" t="str">
        <f>IF(入力!I11="","",入力!I11)</f>
        <v>四死</v>
      </c>
      <c r="T188" s="191" t="str">
        <f>IF(入力!J11="","",入力!J11)</f>
        <v>出率</v>
      </c>
      <c r="U188" s="191" t="str">
        <f>IF(入力!K11="","",入力!K11)</f>
        <v/>
      </c>
      <c r="V188" s="151" t="str">
        <f>IF(入力!L11="","",入力!L11)</f>
        <v/>
      </c>
      <c r="W188" s="50" t="s">
        <v>49</v>
      </c>
      <c r="X188" s="53" t="s">
        <v>50</v>
      </c>
      <c r="Y188" s="9"/>
      <c r="Z188" s="9"/>
      <c r="AA188" s="9"/>
      <c r="AB188" s="9"/>
      <c r="AC188" s="152">
        <f>通年成績ラインアップ!$P$22</f>
        <v>1.8</v>
      </c>
      <c r="AD188" s="153">
        <f>通年成績ラインアップ!$Q$22</f>
        <v>1.6</v>
      </c>
      <c r="AE188" s="153">
        <f>通年成績ラインアップ!$R$22</f>
        <v>1.4</v>
      </c>
      <c r="AF188" s="154">
        <f>通年成績ラインアップ!$S$22</f>
        <v>1.2</v>
      </c>
      <c r="AG188" s="155"/>
      <c r="AH188" s="156"/>
    </row>
    <row r="189" spans="4:35" ht="20.100000000000001" customHeight="1" x14ac:dyDescent="0.35">
      <c r="D189" s="35"/>
      <c r="E189" s="38"/>
      <c r="F189" s="137" t="str">
        <f>$F$54</f>
        <v/>
      </c>
      <c r="G189" s="138" t="str">
        <f>$G$71</f>
        <v/>
      </c>
      <c r="H189" s="139" t="str">
        <f>$H$71</f>
        <v/>
      </c>
      <c r="I189" s="139" t="str">
        <f>$I$71</f>
        <v/>
      </c>
      <c r="J189" s="139" t="str">
        <f>$J$71</f>
        <v/>
      </c>
      <c r="K189" s="139" t="str">
        <f>$K$71</f>
        <v/>
      </c>
      <c r="L189" s="140" t="str">
        <f>$L$71</f>
        <v/>
      </c>
      <c r="M189" s="344" t="str">
        <f>$M$71</f>
        <v/>
      </c>
      <c r="N189" s="341" t="str">
        <f>$N$71</f>
        <v/>
      </c>
      <c r="O189" s="140" t="str">
        <f>$O$71</f>
        <v/>
      </c>
      <c r="P189" s="349" t="str">
        <f>$P$71</f>
        <v/>
      </c>
      <c r="Q189" s="395"/>
      <c r="R189" s="9"/>
      <c r="S189" s="160" t="str">
        <f>IFERROR(HLOOKUP($S$188,$G$188:$P$200,2,FALSE),"")</f>
        <v/>
      </c>
      <c r="T189" s="161" t="str">
        <f>IFERROR(HLOOKUP($T$188,$G$188:$P$200,2,FALSE),"")</f>
        <v/>
      </c>
      <c r="U189" s="162" t="str">
        <f>IFERROR(HLOOKUP($U$188,$G$188:$P$200,2,FALSE),"")</f>
        <v/>
      </c>
      <c r="V189" s="163" t="str">
        <f>IFERROR(HLOOKUP($V$188,$G$188:$P$200,2,FALSE),"")</f>
        <v/>
      </c>
      <c r="W189" s="164" t="str">
        <f>IF(F189="","",SUM(S189:V189))</f>
        <v/>
      </c>
      <c r="X189" s="165" t="str">
        <f>IF(F189="","",RANK(W189,$W$189:$W$200)+COUNTIF(W189:$W$200,W189)-1)</f>
        <v/>
      </c>
      <c r="Y189" s="2" t="str">
        <f>F189</f>
        <v/>
      </c>
      <c r="Z189" s="9"/>
      <c r="AA189" s="9"/>
      <c r="AB189" s="9"/>
      <c r="AC189" s="166" t="str">
        <f>IFERROR(S189*$AC$188,"")</f>
        <v/>
      </c>
      <c r="AD189" s="167" t="str">
        <f>IFERROR(T189*$AD$188,"")</f>
        <v/>
      </c>
      <c r="AE189" s="167" t="str">
        <f>IFERROR(U189*$AE$188,"")</f>
        <v/>
      </c>
      <c r="AF189" s="168" t="str">
        <f>IFERROR(V189*$AF$188,"")</f>
        <v/>
      </c>
      <c r="AG189" s="169" t="str">
        <f t="shared" ref="AG189:AG200" si="104">IF(F189="","",SUM(AC189:AF189))</f>
        <v/>
      </c>
      <c r="AH189" s="165" t="str">
        <f>IF(F189="","",RANK(AG189,$AG$189:$AG$200)+COUNTIF(AG189:$AG$200,AG189)-1)</f>
        <v/>
      </c>
      <c r="AI189" s="2" t="str">
        <f t="shared" ref="AI189:AI200" si="105">F189</f>
        <v/>
      </c>
    </row>
    <row r="190" spans="4:35" ht="20.100000000000001" customHeight="1" x14ac:dyDescent="0.35">
      <c r="D190" s="35"/>
      <c r="E190" s="38"/>
      <c r="F190" s="141" t="str">
        <f>$F$55</f>
        <v/>
      </c>
      <c r="G190" s="22" t="str">
        <f>$G$72</f>
        <v/>
      </c>
      <c r="H190" s="20" t="str">
        <f>$H$72</f>
        <v/>
      </c>
      <c r="I190" s="20" t="str">
        <f>$I$72</f>
        <v/>
      </c>
      <c r="J190" s="20" t="str">
        <f>$J$72</f>
        <v/>
      </c>
      <c r="K190" s="20" t="str">
        <f>$K$72</f>
        <v/>
      </c>
      <c r="L190" s="21" t="str">
        <f>$L$72</f>
        <v/>
      </c>
      <c r="M190" s="345" t="str">
        <f>$M$72</f>
        <v/>
      </c>
      <c r="N190" s="342" t="str">
        <f>$N$72</f>
        <v/>
      </c>
      <c r="O190" s="21" t="str">
        <f>$O$72</f>
        <v/>
      </c>
      <c r="P190" s="350" t="str">
        <f>$P$72</f>
        <v/>
      </c>
      <c r="Q190" s="395"/>
      <c r="R190" s="9"/>
      <c r="S190" s="28" t="str">
        <f>IFERROR(HLOOKUP($S$188,$G$188:$P$200,3,FALSE),"")</f>
        <v/>
      </c>
      <c r="T190" s="26" t="str">
        <f>IFERROR(HLOOKUP($T$188,$G$188:$P$200,3,FALSE),"")</f>
        <v/>
      </c>
      <c r="U190" s="170" t="str">
        <f>IFERROR(HLOOKUP($U$188,$G$188:$P$200,3,FALSE),"")</f>
        <v/>
      </c>
      <c r="V190" s="27" t="str">
        <f>IFERROR(HLOOKUP($V$188,$G$188:$P$200,3,FALSE),"")</f>
        <v/>
      </c>
      <c r="W190" s="40" t="str">
        <f t="shared" ref="W190:W200" si="106">IF(F190="","",SUM(S190:V190))</f>
        <v/>
      </c>
      <c r="X190" s="24" t="str">
        <f>IF(F190="","",RANK(W190,$W$189:$W$200)+COUNTIF(W190:$W$200,W190)-1)</f>
        <v/>
      </c>
      <c r="Y190" s="2" t="str">
        <f t="shared" ref="Y190:Y200" si="107">F190</f>
        <v/>
      </c>
      <c r="Z190" s="9"/>
      <c r="AA190" s="9"/>
      <c r="AB190" s="9"/>
      <c r="AC190" s="42" t="str">
        <f t="shared" ref="AC190:AC200" si="108">IFERROR(S190*$AC$188,"")</f>
        <v/>
      </c>
      <c r="AD190" s="171" t="str">
        <f t="shared" ref="AD190:AD200" si="109">IFERROR(T190*$AD$188,"")</f>
        <v/>
      </c>
      <c r="AE190" s="171" t="str">
        <f t="shared" ref="AE190:AE200" si="110">IFERROR(U190*$AE$188,"")</f>
        <v/>
      </c>
      <c r="AF190" s="172" t="str">
        <f t="shared" ref="AF190:AF200" si="111">IFERROR(V190*$AF$188,"")</f>
        <v/>
      </c>
      <c r="AG190" s="173" t="str">
        <f t="shared" si="104"/>
        <v/>
      </c>
      <c r="AH190" s="24" t="str">
        <f>IF(F190="","",RANK(AG190,$AG$189:$AG$200)+COUNTIF(AG190:$AG$200,AG190)-1)</f>
        <v/>
      </c>
      <c r="AI190" s="2" t="str">
        <f t="shared" si="105"/>
        <v/>
      </c>
    </row>
    <row r="191" spans="4:35" ht="20.100000000000001" customHeight="1" x14ac:dyDescent="0.35">
      <c r="D191" s="35"/>
      <c r="E191" s="38"/>
      <c r="F191" s="141" t="str">
        <f>$F$56</f>
        <v/>
      </c>
      <c r="G191" s="22" t="str">
        <f>$G$73</f>
        <v/>
      </c>
      <c r="H191" s="20" t="str">
        <f>$H$73</f>
        <v/>
      </c>
      <c r="I191" s="20" t="str">
        <f>$I$73</f>
        <v/>
      </c>
      <c r="J191" s="20" t="str">
        <f>$J$73</f>
        <v/>
      </c>
      <c r="K191" s="20" t="str">
        <f>$K$73</f>
        <v/>
      </c>
      <c r="L191" s="21" t="str">
        <f>$L$73</f>
        <v/>
      </c>
      <c r="M191" s="345" t="str">
        <f>$M$73</f>
        <v/>
      </c>
      <c r="N191" s="342" t="str">
        <f>$N$73</f>
        <v/>
      </c>
      <c r="O191" s="21" t="str">
        <f>$O$73</f>
        <v/>
      </c>
      <c r="P191" s="350" t="str">
        <f>$P$73</f>
        <v/>
      </c>
      <c r="Q191" s="395"/>
      <c r="R191" s="9"/>
      <c r="S191" s="28" t="str">
        <f>IFERROR(HLOOKUP($S$188,$G$188:$P$200,4,FALSE),"")</f>
        <v/>
      </c>
      <c r="T191" s="26" t="str">
        <f>IFERROR(HLOOKUP($T$188,$G$188:$P$200,4,FALSE),"")</f>
        <v/>
      </c>
      <c r="U191" s="170" t="str">
        <f>IFERROR(HLOOKUP($U$188,$G$188:$P$200,4,FALSE),"")</f>
        <v/>
      </c>
      <c r="V191" s="27" t="str">
        <f>IFERROR(HLOOKUP($V$188,$G$188:$P$200,4,FALSE),"")</f>
        <v/>
      </c>
      <c r="W191" s="40" t="str">
        <f t="shared" si="106"/>
        <v/>
      </c>
      <c r="X191" s="24" t="str">
        <f>IF(F191="","",RANK(W191,$W$189:$W$200)+COUNTIF(W191:$W$200,W191)-1)</f>
        <v/>
      </c>
      <c r="Y191" s="2" t="str">
        <f t="shared" si="107"/>
        <v/>
      </c>
      <c r="Z191" s="9"/>
      <c r="AA191" s="9"/>
      <c r="AB191" s="9"/>
      <c r="AC191" s="42" t="str">
        <f t="shared" si="108"/>
        <v/>
      </c>
      <c r="AD191" s="171" t="str">
        <f t="shared" si="109"/>
        <v/>
      </c>
      <c r="AE191" s="171" t="str">
        <f t="shared" si="110"/>
        <v/>
      </c>
      <c r="AF191" s="172" t="str">
        <f t="shared" si="111"/>
        <v/>
      </c>
      <c r="AG191" s="173" t="str">
        <f t="shared" si="104"/>
        <v/>
      </c>
      <c r="AH191" s="24" t="str">
        <f>IF(F191="","",RANK(AG191,$AG$189:$AG$200)+COUNTIF(AG191:$AG$200,AG191)-1)</f>
        <v/>
      </c>
      <c r="AI191" s="2" t="str">
        <f t="shared" si="105"/>
        <v/>
      </c>
    </row>
    <row r="192" spans="4:35" ht="20.100000000000001" customHeight="1" x14ac:dyDescent="0.35">
      <c r="D192" s="35"/>
      <c r="E192" s="38"/>
      <c r="F192" s="141" t="str">
        <f>$F$57</f>
        <v/>
      </c>
      <c r="G192" s="22" t="str">
        <f>$G$74</f>
        <v/>
      </c>
      <c r="H192" s="20" t="str">
        <f>$H$74</f>
        <v/>
      </c>
      <c r="I192" s="20" t="str">
        <f>$I$74</f>
        <v/>
      </c>
      <c r="J192" s="20" t="str">
        <f>$J$74</f>
        <v/>
      </c>
      <c r="K192" s="20" t="str">
        <f>$K$74</f>
        <v/>
      </c>
      <c r="L192" s="21" t="str">
        <f>$L$74</f>
        <v/>
      </c>
      <c r="M192" s="345" t="str">
        <f>$M$74</f>
        <v/>
      </c>
      <c r="N192" s="342" t="str">
        <f>$N$74</f>
        <v/>
      </c>
      <c r="O192" s="21" t="str">
        <f>$O$74</f>
        <v/>
      </c>
      <c r="P192" s="350" t="str">
        <f>$P$74</f>
        <v/>
      </c>
      <c r="Q192" s="395"/>
      <c r="R192" s="9"/>
      <c r="S192" s="28" t="str">
        <f>IFERROR(HLOOKUP($S$188,$G$188:$P$200,5,FALSE),"")</f>
        <v/>
      </c>
      <c r="T192" s="26" t="str">
        <f>IFERROR(HLOOKUP($T$188,$G$188:$P$200,5,FALSE),"")</f>
        <v/>
      </c>
      <c r="U192" s="170" t="str">
        <f>IFERROR(HLOOKUP($U$188,$G$188:$P$200,5,FALSE),"")</f>
        <v/>
      </c>
      <c r="V192" s="27" t="str">
        <f>IFERROR(HLOOKUP($V$188,$G$188:$P$200,5,FALSE),"")</f>
        <v/>
      </c>
      <c r="W192" s="40" t="str">
        <f t="shared" si="106"/>
        <v/>
      </c>
      <c r="X192" s="24" t="str">
        <f>IF(F192="","",RANK(W192,$W$189:$W$200)+COUNTIF(W192:$W$200,W192)-1)</f>
        <v/>
      </c>
      <c r="Y192" s="2" t="str">
        <f t="shared" si="107"/>
        <v/>
      </c>
      <c r="Z192" s="9"/>
      <c r="AA192" s="9"/>
      <c r="AB192" s="9"/>
      <c r="AC192" s="42" t="str">
        <f t="shared" si="108"/>
        <v/>
      </c>
      <c r="AD192" s="171" t="str">
        <f t="shared" si="109"/>
        <v/>
      </c>
      <c r="AE192" s="171" t="str">
        <f t="shared" si="110"/>
        <v/>
      </c>
      <c r="AF192" s="172" t="str">
        <f t="shared" si="111"/>
        <v/>
      </c>
      <c r="AG192" s="173" t="str">
        <f t="shared" si="104"/>
        <v/>
      </c>
      <c r="AH192" s="24" t="str">
        <f>IF(F192="","",RANK(AG192,$AG$189:$AG$200)+COUNTIF(AG192:$AG$200,AG192)-1)</f>
        <v/>
      </c>
      <c r="AI192" s="2" t="str">
        <f t="shared" si="105"/>
        <v/>
      </c>
    </row>
    <row r="193" spans="4:35" ht="20.100000000000001" customHeight="1" x14ac:dyDescent="0.35">
      <c r="D193" s="35"/>
      <c r="E193" s="38"/>
      <c r="F193" s="141" t="str">
        <f>$F$58</f>
        <v/>
      </c>
      <c r="G193" s="22" t="str">
        <f>$G$75</f>
        <v/>
      </c>
      <c r="H193" s="20" t="str">
        <f>$H$75</f>
        <v/>
      </c>
      <c r="I193" s="20" t="str">
        <f>$I$75</f>
        <v/>
      </c>
      <c r="J193" s="20" t="str">
        <f>$J$75</f>
        <v/>
      </c>
      <c r="K193" s="20" t="str">
        <f>$K$75</f>
        <v/>
      </c>
      <c r="L193" s="21" t="str">
        <f>$L$75</f>
        <v/>
      </c>
      <c r="M193" s="345" t="str">
        <f>$M$75</f>
        <v/>
      </c>
      <c r="N193" s="342" t="str">
        <f>$N$75</f>
        <v/>
      </c>
      <c r="O193" s="21" t="str">
        <f>$O$75</f>
        <v/>
      </c>
      <c r="P193" s="350" t="str">
        <f>$P$75</f>
        <v/>
      </c>
      <c r="Q193" s="395"/>
      <c r="R193" s="9"/>
      <c r="S193" s="28" t="str">
        <f>IFERROR(HLOOKUP($S$188,$G$188:$P$200,6,FALSE),"")</f>
        <v/>
      </c>
      <c r="T193" s="26" t="str">
        <f>IFERROR(HLOOKUP($T$188,$G$188:$P$200,6,FALSE),"")</f>
        <v/>
      </c>
      <c r="U193" s="170" t="str">
        <f>IFERROR(HLOOKUP($U$188,$G$188:$P$200,6,FALSE),"")</f>
        <v/>
      </c>
      <c r="V193" s="27" t="str">
        <f>IFERROR(HLOOKUP($V$188,$G$188:$P$200,6,FALSE),"")</f>
        <v/>
      </c>
      <c r="W193" s="40" t="str">
        <f t="shared" si="106"/>
        <v/>
      </c>
      <c r="X193" s="24" t="str">
        <f>IF(F193="","",RANK(W193,$W$189:$W$200)+COUNTIF(W193:$W$200,W193)-1)</f>
        <v/>
      </c>
      <c r="Y193" s="2" t="str">
        <f t="shared" si="107"/>
        <v/>
      </c>
      <c r="Z193" s="9"/>
      <c r="AA193" s="9"/>
      <c r="AB193" s="9"/>
      <c r="AC193" s="42" t="str">
        <f t="shared" si="108"/>
        <v/>
      </c>
      <c r="AD193" s="171" t="str">
        <f t="shared" si="109"/>
        <v/>
      </c>
      <c r="AE193" s="171" t="str">
        <f t="shared" si="110"/>
        <v/>
      </c>
      <c r="AF193" s="172" t="str">
        <f t="shared" si="111"/>
        <v/>
      </c>
      <c r="AG193" s="173" t="str">
        <f t="shared" si="104"/>
        <v/>
      </c>
      <c r="AH193" s="24" t="str">
        <f>IF(F193="","",RANK(AG193,$AG$189:$AG$200)+COUNTIF(AG193:$AG$200,AG193)-1)</f>
        <v/>
      </c>
      <c r="AI193" s="2" t="str">
        <f t="shared" si="105"/>
        <v/>
      </c>
    </row>
    <row r="194" spans="4:35" ht="20.100000000000001" customHeight="1" x14ac:dyDescent="0.35">
      <c r="D194" s="35"/>
      <c r="E194" s="38"/>
      <c r="F194" s="141" t="str">
        <f>$F$59</f>
        <v/>
      </c>
      <c r="G194" s="22" t="str">
        <f>$G$76</f>
        <v/>
      </c>
      <c r="H194" s="20" t="str">
        <f>$H$76</f>
        <v/>
      </c>
      <c r="I194" s="20" t="str">
        <f>$I$76</f>
        <v/>
      </c>
      <c r="J194" s="20" t="str">
        <f>$J$76</f>
        <v/>
      </c>
      <c r="K194" s="20" t="str">
        <f>$K$76</f>
        <v/>
      </c>
      <c r="L194" s="21" t="str">
        <f>$L$76</f>
        <v/>
      </c>
      <c r="M194" s="345" t="str">
        <f>$M$76</f>
        <v/>
      </c>
      <c r="N194" s="342" t="str">
        <f>$N$76</f>
        <v/>
      </c>
      <c r="O194" s="21" t="str">
        <f>$O$76</f>
        <v/>
      </c>
      <c r="P194" s="350" t="str">
        <f>$P$76</f>
        <v/>
      </c>
      <c r="Q194" s="395"/>
      <c r="R194" s="9"/>
      <c r="S194" s="28" t="str">
        <f>IFERROR(HLOOKUP($S$188,$G$188:$P$200,7,FALSE),"")</f>
        <v/>
      </c>
      <c r="T194" s="26" t="str">
        <f>IFERROR(HLOOKUP($T$188,$G$188:$P$200,7,FALSE),"")</f>
        <v/>
      </c>
      <c r="U194" s="170" t="str">
        <f>IFERROR(HLOOKUP($U$188,$G$188:$P$200,7,FALSE),"")</f>
        <v/>
      </c>
      <c r="V194" s="27" t="str">
        <f>IFERROR(HLOOKUP($V$188,$G$188:$P$200,7,FALSE),"")</f>
        <v/>
      </c>
      <c r="W194" s="40" t="str">
        <f t="shared" si="106"/>
        <v/>
      </c>
      <c r="X194" s="24" t="str">
        <f>IF(F194="","",RANK(W194,$W$189:$W$200)+COUNTIF(W194:$W$200,W194)-1)</f>
        <v/>
      </c>
      <c r="Y194" s="2" t="str">
        <f t="shared" si="107"/>
        <v/>
      </c>
      <c r="Z194" s="9"/>
      <c r="AA194" s="9"/>
      <c r="AB194" s="9"/>
      <c r="AC194" s="42" t="str">
        <f t="shared" si="108"/>
        <v/>
      </c>
      <c r="AD194" s="171" t="str">
        <f t="shared" si="109"/>
        <v/>
      </c>
      <c r="AE194" s="171" t="str">
        <f t="shared" si="110"/>
        <v/>
      </c>
      <c r="AF194" s="172" t="str">
        <f t="shared" si="111"/>
        <v/>
      </c>
      <c r="AG194" s="173" t="str">
        <f t="shared" si="104"/>
        <v/>
      </c>
      <c r="AH194" s="24" t="str">
        <f>IF(F194="","",RANK(AG194,$AG$189:$AG$200)+COUNTIF(AG194:$AG$200,AG194)-1)</f>
        <v/>
      </c>
      <c r="AI194" s="2" t="str">
        <f t="shared" si="105"/>
        <v/>
      </c>
    </row>
    <row r="195" spans="4:35" ht="20.100000000000001" customHeight="1" x14ac:dyDescent="0.35">
      <c r="D195" s="35"/>
      <c r="E195" s="38"/>
      <c r="F195" s="141" t="str">
        <f>$F$60</f>
        <v/>
      </c>
      <c r="G195" s="22" t="str">
        <f>$G$77</f>
        <v/>
      </c>
      <c r="H195" s="20" t="str">
        <f>$H$77</f>
        <v/>
      </c>
      <c r="I195" s="20" t="str">
        <f>$I$77</f>
        <v/>
      </c>
      <c r="J195" s="20" t="str">
        <f>$J$77</f>
        <v/>
      </c>
      <c r="K195" s="20" t="str">
        <f>$K$77</f>
        <v/>
      </c>
      <c r="L195" s="21" t="str">
        <f>$L$77</f>
        <v/>
      </c>
      <c r="M195" s="345" t="str">
        <f>$M$77</f>
        <v/>
      </c>
      <c r="N195" s="342" t="str">
        <f>$N$77</f>
        <v/>
      </c>
      <c r="O195" s="21" t="str">
        <f>$O$77</f>
        <v/>
      </c>
      <c r="P195" s="350" t="str">
        <f>$P$77</f>
        <v/>
      </c>
      <c r="Q195" s="395"/>
      <c r="R195" s="9"/>
      <c r="S195" s="28" t="str">
        <f>IFERROR(HLOOKUP($S$188,$G$188:$P$200,8,FALSE),"")</f>
        <v/>
      </c>
      <c r="T195" s="26" t="str">
        <f>IFERROR(HLOOKUP($T$188,$G$188:$P$200,8,FALSE),"")</f>
        <v/>
      </c>
      <c r="U195" s="170" t="str">
        <f>IFERROR(HLOOKUP($U$188,$G$188:$P$200,8,FALSE),"")</f>
        <v/>
      </c>
      <c r="V195" s="27" t="str">
        <f>IFERROR(HLOOKUP($V$188,$G$188:$P$200,8,FALSE),"")</f>
        <v/>
      </c>
      <c r="W195" s="40" t="str">
        <f t="shared" si="106"/>
        <v/>
      </c>
      <c r="X195" s="24" t="str">
        <f>IF(F195="","",RANK(W195,$W$189:$W$200)+COUNTIF(W195:$W$200,W195)-1)</f>
        <v/>
      </c>
      <c r="Y195" s="2" t="str">
        <f t="shared" si="107"/>
        <v/>
      </c>
      <c r="Z195" s="9"/>
      <c r="AA195" s="9"/>
      <c r="AB195" s="9"/>
      <c r="AC195" s="42" t="str">
        <f t="shared" si="108"/>
        <v/>
      </c>
      <c r="AD195" s="171" t="str">
        <f t="shared" si="109"/>
        <v/>
      </c>
      <c r="AE195" s="171" t="str">
        <f t="shared" si="110"/>
        <v/>
      </c>
      <c r="AF195" s="172" t="str">
        <f t="shared" si="111"/>
        <v/>
      </c>
      <c r="AG195" s="173" t="str">
        <f t="shared" si="104"/>
        <v/>
      </c>
      <c r="AH195" s="24" t="str">
        <f>IF(F195="","",RANK(AG195,$AG$189:$AG$200)+COUNTIF(AG195:$AG$200,AG195)-1)</f>
        <v/>
      </c>
      <c r="AI195" s="2" t="str">
        <f t="shared" si="105"/>
        <v/>
      </c>
    </row>
    <row r="196" spans="4:35" ht="20.100000000000001" customHeight="1" x14ac:dyDescent="0.35">
      <c r="D196" s="35"/>
      <c r="E196" s="38"/>
      <c r="F196" s="141" t="str">
        <f>$F$61</f>
        <v/>
      </c>
      <c r="G196" s="22" t="str">
        <f>$G$78</f>
        <v/>
      </c>
      <c r="H196" s="20" t="str">
        <f>$H$78</f>
        <v/>
      </c>
      <c r="I196" s="20" t="str">
        <f>$I$78</f>
        <v/>
      </c>
      <c r="J196" s="20" t="str">
        <f>$J$78</f>
        <v/>
      </c>
      <c r="K196" s="20" t="str">
        <f>$K$78</f>
        <v/>
      </c>
      <c r="L196" s="21" t="str">
        <f>$L$78</f>
        <v/>
      </c>
      <c r="M196" s="345" t="str">
        <f>$M$78</f>
        <v/>
      </c>
      <c r="N196" s="342" t="str">
        <f>$N$78</f>
        <v/>
      </c>
      <c r="O196" s="21" t="str">
        <f>$O$78</f>
        <v/>
      </c>
      <c r="P196" s="350" t="str">
        <f>$P$78</f>
        <v/>
      </c>
      <c r="Q196" s="395"/>
      <c r="R196" s="9"/>
      <c r="S196" s="28" t="str">
        <f>IFERROR(HLOOKUP($S$188,$G$188:$P$200,9,FALSE),"")</f>
        <v/>
      </c>
      <c r="T196" s="26" t="str">
        <f>IFERROR(HLOOKUP($T$188,$G$188:$P$200,9,FALSE),"")</f>
        <v/>
      </c>
      <c r="U196" s="170" t="str">
        <f>IFERROR(HLOOKUP($U$188,$G$188:$P$200,9,FALSE),"")</f>
        <v/>
      </c>
      <c r="V196" s="27" t="str">
        <f>IFERROR(HLOOKUP($V$188,$G$188:$P$200,9,FALSE),"")</f>
        <v/>
      </c>
      <c r="W196" s="40" t="str">
        <f t="shared" si="106"/>
        <v/>
      </c>
      <c r="X196" s="24" t="str">
        <f>IF(F196="","",RANK(W196,$W$189:$W$200)+COUNTIF(W196:$W$200,W196)-1)</f>
        <v/>
      </c>
      <c r="Y196" s="2" t="str">
        <f t="shared" si="107"/>
        <v/>
      </c>
      <c r="Z196" s="9"/>
      <c r="AA196" s="9"/>
      <c r="AB196" s="9"/>
      <c r="AC196" s="42" t="str">
        <f t="shared" si="108"/>
        <v/>
      </c>
      <c r="AD196" s="171" t="str">
        <f t="shared" si="109"/>
        <v/>
      </c>
      <c r="AE196" s="171" t="str">
        <f t="shared" si="110"/>
        <v/>
      </c>
      <c r="AF196" s="172" t="str">
        <f t="shared" si="111"/>
        <v/>
      </c>
      <c r="AG196" s="173" t="str">
        <f t="shared" si="104"/>
        <v/>
      </c>
      <c r="AH196" s="24" t="str">
        <f>IF(F196="","",RANK(AG196,$AG$189:$AG$200)+COUNTIF(AG196:$AG$200,AG196)-1)</f>
        <v/>
      </c>
      <c r="AI196" s="2" t="str">
        <f t="shared" si="105"/>
        <v/>
      </c>
    </row>
    <row r="197" spans="4:35" ht="20.100000000000001" customHeight="1" x14ac:dyDescent="0.35">
      <c r="D197" s="35"/>
      <c r="E197" s="38"/>
      <c r="F197" s="141" t="str">
        <f>$F$62</f>
        <v/>
      </c>
      <c r="G197" s="22" t="str">
        <f>$G$79</f>
        <v/>
      </c>
      <c r="H197" s="20" t="str">
        <f>$H$79</f>
        <v/>
      </c>
      <c r="I197" s="20" t="str">
        <f>$I$79</f>
        <v/>
      </c>
      <c r="J197" s="20" t="str">
        <f>$J$79</f>
        <v/>
      </c>
      <c r="K197" s="20" t="str">
        <f>$K$79</f>
        <v/>
      </c>
      <c r="L197" s="21" t="str">
        <f>$L$79</f>
        <v/>
      </c>
      <c r="M197" s="345" t="str">
        <f>$M$79</f>
        <v/>
      </c>
      <c r="N197" s="342" t="str">
        <f>$N$79</f>
        <v/>
      </c>
      <c r="O197" s="21" t="str">
        <f>$O$79</f>
        <v/>
      </c>
      <c r="P197" s="350" t="str">
        <f>$P$79</f>
        <v/>
      </c>
      <c r="Q197" s="395"/>
      <c r="R197" s="9"/>
      <c r="S197" s="28" t="str">
        <f>IFERROR(HLOOKUP($S$188,$G$188:$P$200,10,FALSE),"")</f>
        <v/>
      </c>
      <c r="T197" s="26" t="str">
        <f>IFERROR(HLOOKUP($T$188,$G$188:$P$200,10,FALSE),"")</f>
        <v/>
      </c>
      <c r="U197" s="170" t="str">
        <f>IFERROR(HLOOKUP($U$188,$G$188:$P$200,10,FALSE),"")</f>
        <v/>
      </c>
      <c r="V197" s="27" t="str">
        <f>IFERROR(HLOOKUP($V$188,$G$188:$P$200,10,FALSE),"")</f>
        <v/>
      </c>
      <c r="W197" s="40" t="str">
        <f t="shared" si="106"/>
        <v/>
      </c>
      <c r="X197" s="24" t="str">
        <f>IF(F197="","",RANK(W197,$W$189:$W$200)+COUNTIF(W197:$W$200,W197)-1)</f>
        <v/>
      </c>
      <c r="Y197" s="2" t="str">
        <f t="shared" si="107"/>
        <v/>
      </c>
      <c r="Z197" s="9"/>
      <c r="AA197" s="9"/>
      <c r="AB197" s="9"/>
      <c r="AC197" s="42" t="str">
        <f t="shared" si="108"/>
        <v/>
      </c>
      <c r="AD197" s="171" t="str">
        <f t="shared" si="109"/>
        <v/>
      </c>
      <c r="AE197" s="171" t="str">
        <f t="shared" si="110"/>
        <v/>
      </c>
      <c r="AF197" s="172" t="str">
        <f t="shared" si="111"/>
        <v/>
      </c>
      <c r="AG197" s="173" t="str">
        <f t="shared" si="104"/>
        <v/>
      </c>
      <c r="AH197" s="24" t="str">
        <f>IF(F197="","",RANK(AG197,$AG$189:$AG$200)+COUNTIF(AG197:$AG$200,AG197)-1)</f>
        <v/>
      </c>
      <c r="AI197" s="2" t="str">
        <f t="shared" si="105"/>
        <v/>
      </c>
    </row>
    <row r="198" spans="4:35" ht="20.100000000000001" customHeight="1" x14ac:dyDescent="0.35">
      <c r="D198" s="35"/>
      <c r="E198" s="38"/>
      <c r="F198" s="141" t="str">
        <f>$F$63</f>
        <v/>
      </c>
      <c r="G198" s="22" t="str">
        <f>$G$80</f>
        <v/>
      </c>
      <c r="H198" s="20" t="str">
        <f>$H$80</f>
        <v/>
      </c>
      <c r="I198" s="20" t="str">
        <f>$I$80</f>
        <v/>
      </c>
      <c r="J198" s="20" t="str">
        <f>$J$80</f>
        <v/>
      </c>
      <c r="K198" s="20" t="str">
        <f>$K$80</f>
        <v/>
      </c>
      <c r="L198" s="21" t="str">
        <f>$L$80</f>
        <v/>
      </c>
      <c r="M198" s="345" t="str">
        <f>$M$80</f>
        <v/>
      </c>
      <c r="N198" s="342" t="str">
        <f>$N$80</f>
        <v/>
      </c>
      <c r="O198" s="21" t="str">
        <f>$O$80</f>
        <v/>
      </c>
      <c r="P198" s="23" t="str">
        <f>$P$80</f>
        <v/>
      </c>
      <c r="Q198" s="395"/>
      <c r="R198" s="9"/>
      <c r="S198" s="28" t="str">
        <f>IFERROR(HLOOKUP($S$188,$G$188:$P$200,11,FALSE),"")</f>
        <v/>
      </c>
      <c r="T198" s="26" t="str">
        <f>IFERROR(HLOOKUP($T$188,$G$188:$P$200,11,FALSE),"")</f>
        <v/>
      </c>
      <c r="U198" s="170" t="str">
        <f>IFERROR(HLOOKUP($U$188,$G$188:$P$200,11,FALSE),"")</f>
        <v/>
      </c>
      <c r="V198" s="27" t="str">
        <f>IFERROR(HLOOKUP($V$188,$G$188:$P$200,11,FALSE),"")</f>
        <v/>
      </c>
      <c r="W198" s="40" t="str">
        <f t="shared" si="106"/>
        <v/>
      </c>
      <c r="X198" s="24" t="str">
        <f>IF(F198="","",RANK(W198,$W$189:$W$200)+COUNTIF(W198:$W$200,W198)-1)</f>
        <v/>
      </c>
      <c r="Y198" s="2" t="str">
        <f t="shared" si="107"/>
        <v/>
      </c>
      <c r="Z198" s="9"/>
      <c r="AA198" s="9"/>
      <c r="AB198" s="9"/>
      <c r="AC198" s="42" t="str">
        <f t="shared" si="108"/>
        <v/>
      </c>
      <c r="AD198" s="171" t="str">
        <f t="shared" si="109"/>
        <v/>
      </c>
      <c r="AE198" s="171" t="str">
        <f t="shared" si="110"/>
        <v/>
      </c>
      <c r="AF198" s="172" t="str">
        <f t="shared" si="111"/>
        <v/>
      </c>
      <c r="AG198" s="173" t="str">
        <f t="shared" si="104"/>
        <v/>
      </c>
      <c r="AH198" s="24" t="str">
        <f>IF(F198="","",RANK(AG198,$AG$189:$AG$200)+COUNTIF(AG198:$AG$200,AG198)-1)</f>
        <v/>
      </c>
      <c r="AI198" s="2" t="str">
        <f t="shared" si="105"/>
        <v/>
      </c>
    </row>
    <row r="199" spans="4:35" ht="20.100000000000001" customHeight="1" x14ac:dyDescent="0.35">
      <c r="D199" s="35"/>
      <c r="E199" s="38"/>
      <c r="F199" s="141" t="str">
        <f>$F$64</f>
        <v/>
      </c>
      <c r="G199" s="22" t="str">
        <f>$G$81</f>
        <v/>
      </c>
      <c r="H199" s="20" t="str">
        <f>$H$81</f>
        <v/>
      </c>
      <c r="I199" s="20" t="str">
        <f>$I$81</f>
        <v/>
      </c>
      <c r="J199" s="20" t="str">
        <f>$J$81</f>
        <v/>
      </c>
      <c r="K199" s="20" t="str">
        <f>$K$81</f>
        <v/>
      </c>
      <c r="L199" s="21" t="str">
        <f>$L$81</f>
        <v/>
      </c>
      <c r="M199" s="345" t="str">
        <f>$M$81</f>
        <v/>
      </c>
      <c r="N199" s="342" t="str">
        <f>$N$81</f>
        <v/>
      </c>
      <c r="O199" s="21" t="str">
        <f>$O$81</f>
        <v/>
      </c>
      <c r="P199" s="350" t="str">
        <f>$P$81</f>
        <v/>
      </c>
      <c r="Q199" s="395"/>
      <c r="R199" s="9"/>
      <c r="S199" s="28" t="str">
        <f>IFERROR(HLOOKUP($S$188,$G$188:$P$200,12,FALSE),"")</f>
        <v/>
      </c>
      <c r="T199" s="26" t="str">
        <f>IFERROR(HLOOKUP($T$188,$G$188:$P$200,12,FALSE),"")</f>
        <v/>
      </c>
      <c r="U199" s="170" t="str">
        <f>IFERROR(HLOOKUP($U$188,$G$188:$P$200,12,FALSE),"")</f>
        <v/>
      </c>
      <c r="V199" s="27" t="str">
        <f>IFERROR(HLOOKUP($V$188,$G$188:$P$200,12,FALSE),"")</f>
        <v/>
      </c>
      <c r="W199" s="40" t="str">
        <f t="shared" si="106"/>
        <v/>
      </c>
      <c r="X199" s="24" t="str">
        <f>IF(F199="","",RANK(W199,$W$189:$W$200)+COUNTIF(W199:$W$200,W199)-1)</f>
        <v/>
      </c>
      <c r="Y199" s="2" t="str">
        <f t="shared" si="107"/>
        <v/>
      </c>
      <c r="Z199" s="9"/>
      <c r="AA199" s="9"/>
      <c r="AB199" s="9"/>
      <c r="AC199" s="42" t="str">
        <f t="shared" si="108"/>
        <v/>
      </c>
      <c r="AD199" s="171" t="str">
        <f t="shared" si="109"/>
        <v/>
      </c>
      <c r="AE199" s="171" t="str">
        <f t="shared" si="110"/>
        <v/>
      </c>
      <c r="AF199" s="172" t="str">
        <f t="shared" si="111"/>
        <v/>
      </c>
      <c r="AG199" s="173" t="str">
        <f t="shared" si="104"/>
        <v/>
      </c>
      <c r="AH199" s="24" t="str">
        <f>IF(F199="","",RANK(AG199,$AG$189:$AG$200)+COUNTIF(AG199:$AG$200,AG199)-1)</f>
        <v/>
      </c>
      <c r="AI199" s="2" t="str">
        <f t="shared" si="105"/>
        <v/>
      </c>
    </row>
    <row r="200" spans="4:35" ht="20.100000000000001" customHeight="1" thickBot="1" x14ac:dyDescent="0.4">
      <c r="D200" s="35"/>
      <c r="E200" s="38"/>
      <c r="F200" s="142" t="str">
        <f>$F$65</f>
        <v/>
      </c>
      <c r="G200" s="143" t="str">
        <f>$G$82</f>
        <v/>
      </c>
      <c r="H200" s="144" t="str">
        <f>$H$82</f>
        <v/>
      </c>
      <c r="I200" s="144" t="str">
        <f>$I$82</f>
        <v/>
      </c>
      <c r="J200" s="144" t="str">
        <f>$J$82</f>
        <v/>
      </c>
      <c r="K200" s="144" t="str">
        <f>$K$82</f>
        <v/>
      </c>
      <c r="L200" s="145" t="str">
        <f>$L$82</f>
        <v/>
      </c>
      <c r="M200" s="346" t="str">
        <f>$M$82</f>
        <v/>
      </c>
      <c r="N200" s="343" t="str">
        <f>$N$82</f>
        <v/>
      </c>
      <c r="O200" s="145" t="str">
        <f>$O$82</f>
        <v/>
      </c>
      <c r="P200" s="351" t="str">
        <f>$P$82</f>
        <v/>
      </c>
      <c r="Q200" s="395"/>
      <c r="R200" s="9"/>
      <c r="S200" s="178" t="str">
        <f>IFERROR(HLOOKUP($S$188,$G$188:$P$200,13,FALSE),"")</f>
        <v/>
      </c>
      <c r="T200" s="175" t="str">
        <f>IFERROR(HLOOKUP($T$188,$G$188:$P$200,13,FALSE),"")</f>
        <v/>
      </c>
      <c r="U200" s="179" t="str">
        <f>IFERROR(HLOOKUP($U$188,$G$188:$P$200,13,FALSE),"")</f>
        <v/>
      </c>
      <c r="V200" s="176" t="str">
        <f>IFERROR(HLOOKUP($V$188,$G$188:$P$200,13,FALSE),"")</f>
        <v/>
      </c>
      <c r="W200" s="180" t="str">
        <f t="shared" si="106"/>
        <v/>
      </c>
      <c r="X200" s="177" t="str">
        <f>IF(F200="","",RANK(W200,$W$189:$W$200)+COUNTIF(W200:$W$200,W200)-1)</f>
        <v/>
      </c>
      <c r="Y200" s="2" t="str">
        <f t="shared" si="107"/>
        <v/>
      </c>
      <c r="Z200" s="9"/>
      <c r="AA200" s="9"/>
      <c r="AB200" s="9"/>
      <c r="AC200" s="181" t="str">
        <f t="shared" si="108"/>
        <v/>
      </c>
      <c r="AD200" s="182" t="str">
        <f t="shared" si="109"/>
        <v/>
      </c>
      <c r="AE200" s="182" t="str">
        <f t="shared" si="110"/>
        <v/>
      </c>
      <c r="AF200" s="183" t="str">
        <f t="shared" si="111"/>
        <v/>
      </c>
      <c r="AG200" s="184" t="str">
        <f t="shared" si="104"/>
        <v/>
      </c>
      <c r="AH200" s="177" t="str">
        <f>IF(F200="","",RANK(AG200,$AG$189:$AG$200)+COUNTIF(AG200:$AG$200,AG200)-1)</f>
        <v/>
      </c>
      <c r="AI200" s="2" t="str">
        <f t="shared" si="105"/>
        <v/>
      </c>
    </row>
    <row r="201" spans="4:35" ht="20.100000000000001" customHeight="1" thickTop="1" x14ac:dyDescent="0.35">
      <c r="D201" s="35"/>
      <c r="E201" s="35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16"/>
    </row>
    <row r="202" spans="4:35" ht="20.100000000000001" customHeight="1" x14ac:dyDescent="0.35">
      <c r="D202" s="35"/>
      <c r="E202" s="35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16"/>
    </row>
    <row r="203" spans="4:35" ht="20.100000000000001" customHeight="1" thickBot="1" x14ac:dyDescent="0.4">
      <c r="D203" s="35"/>
      <c r="E203" s="35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16"/>
    </row>
    <row r="204" spans="4:35" ht="20.100000000000001" customHeight="1" thickTop="1" thickBot="1" x14ac:dyDescent="0.4">
      <c r="D204" s="35"/>
      <c r="E204" s="35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186" t="str">
        <f>S205</f>
        <v>出率</v>
      </c>
      <c r="AD204" s="187" t="str">
        <f>T205</f>
        <v>犠打</v>
      </c>
      <c r="AE204" s="187" t="str">
        <f>U205</f>
        <v/>
      </c>
      <c r="AF204" s="188" t="str">
        <f>V205</f>
        <v/>
      </c>
      <c r="AG204" s="189" t="s">
        <v>49</v>
      </c>
      <c r="AH204" s="190" t="s">
        <v>50</v>
      </c>
    </row>
    <row r="205" spans="4:35" ht="20.100000000000001" customHeight="1" thickTop="1" thickBot="1" x14ac:dyDescent="0.4">
      <c r="D205" s="35"/>
      <c r="E205" s="35"/>
      <c r="F205" s="135" t="s">
        <v>26</v>
      </c>
      <c r="G205" s="51" t="s">
        <v>1</v>
      </c>
      <c r="H205" s="51" t="s">
        <v>42</v>
      </c>
      <c r="I205" s="52" t="s">
        <v>43</v>
      </c>
      <c r="J205" s="52" t="s">
        <v>4</v>
      </c>
      <c r="K205" s="52" t="s">
        <v>13</v>
      </c>
      <c r="L205" s="147" t="s">
        <v>44</v>
      </c>
      <c r="M205" s="313" t="s">
        <v>93</v>
      </c>
      <c r="N205" s="109" t="s">
        <v>47</v>
      </c>
      <c r="O205" s="49" t="s">
        <v>48</v>
      </c>
      <c r="P205" s="53" t="s">
        <v>46</v>
      </c>
      <c r="Q205" s="394"/>
      <c r="R205" s="9"/>
      <c r="S205" s="150" t="str">
        <f>IF(入力!I12="","",入力!I12)</f>
        <v>出率</v>
      </c>
      <c r="T205" s="48" t="str">
        <f>IF(入力!J12="","",入力!J12)</f>
        <v>犠打</v>
      </c>
      <c r="U205" s="48" t="str">
        <f>IF(入力!K12="","",入力!K12)</f>
        <v/>
      </c>
      <c r="V205" s="151" t="str">
        <f>IF(入力!L12="","",入力!L12)</f>
        <v/>
      </c>
      <c r="W205" s="192" t="s">
        <v>49</v>
      </c>
      <c r="X205" s="193" t="s">
        <v>50</v>
      </c>
      <c r="Y205" s="9"/>
      <c r="Z205" s="9"/>
      <c r="AA205" s="9"/>
      <c r="AB205" s="9"/>
      <c r="AC205" s="152">
        <v>2</v>
      </c>
      <c r="AD205" s="153">
        <v>1.5</v>
      </c>
      <c r="AE205" s="153">
        <v>1.2</v>
      </c>
      <c r="AF205" s="154">
        <v>1</v>
      </c>
      <c r="AG205" s="155"/>
      <c r="AH205" s="156"/>
    </row>
    <row r="206" spans="4:35" ht="20.100000000000001" customHeight="1" x14ac:dyDescent="0.35">
      <c r="D206" s="35"/>
      <c r="E206" s="38"/>
      <c r="F206" s="137" t="str">
        <f>$F$54</f>
        <v/>
      </c>
      <c r="G206" s="138" t="str">
        <f>$G$71</f>
        <v/>
      </c>
      <c r="H206" s="139" t="str">
        <f>$H$71</f>
        <v/>
      </c>
      <c r="I206" s="139" t="str">
        <f>$I$71</f>
        <v/>
      </c>
      <c r="J206" s="139" t="str">
        <f>$J$71</f>
        <v/>
      </c>
      <c r="K206" s="139" t="str">
        <f>$K$71</f>
        <v/>
      </c>
      <c r="L206" s="140" t="str">
        <f>$L$71</f>
        <v/>
      </c>
      <c r="M206" s="344" t="str">
        <f>$M$71</f>
        <v/>
      </c>
      <c r="N206" s="341" t="str">
        <f>$N$71</f>
        <v/>
      </c>
      <c r="O206" s="140" t="str">
        <f>$O$71</f>
        <v/>
      </c>
      <c r="P206" s="349" t="str">
        <f>$P$71</f>
        <v/>
      </c>
      <c r="Q206" s="395"/>
      <c r="R206" s="9"/>
      <c r="S206" s="160" t="str">
        <f>IFERROR(HLOOKUP($S$205,$G$205:$P$217,2,FALSE),"")</f>
        <v/>
      </c>
      <c r="T206" s="161" t="str">
        <f>IFERROR(HLOOKUP($T$205,$G$205:$P$217,2,FALSE),"")</f>
        <v/>
      </c>
      <c r="U206" s="162" t="str">
        <f>IFERROR(HLOOKUP($U$205,$G$205:$P$217,2,FALSE),"")</f>
        <v/>
      </c>
      <c r="V206" s="163" t="str">
        <f>IFERROR(HLOOKUP($V$205,$G$205:$P$217,2,FALSE),"")</f>
        <v/>
      </c>
      <c r="W206" s="164" t="str">
        <f>IF(F206="","",SUM(S206:V206))</f>
        <v/>
      </c>
      <c r="X206" s="165" t="str">
        <f>IF(F206="","",RANK(W206,$W$206:$W$217)+COUNTIF(W206:$W$217,W206)-1)</f>
        <v/>
      </c>
      <c r="Y206" s="2" t="str">
        <f>F206</f>
        <v/>
      </c>
      <c r="Z206" s="9"/>
      <c r="AA206" s="9"/>
      <c r="AB206" s="9"/>
      <c r="AC206" s="166" t="str">
        <f>IFERROR(S206*$AC$205,"")</f>
        <v/>
      </c>
      <c r="AD206" s="167" t="str">
        <f>IFERROR(T206*$AD$205,"")</f>
        <v/>
      </c>
      <c r="AE206" s="167" t="str">
        <f>IFERROR(U206*$AE$205,"")</f>
        <v/>
      </c>
      <c r="AF206" s="168" t="str">
        <f>IFERROR(V206*$AF$205,"")</f>
        <v/>
      </c>
      <c r="AG206" s="169" t="str">
        <f t="shared" ref="AG206:AG217" si="112">IF(F206="","",SUM(AC206:AF206))</f>
        <v/>
      </c>
      <c r="AH206" s="165" t="str">
        <f>IF(F206="","",RANK(AG206,$AG$206:$AG$217)+COUNTIF(AG206:$AG$217,AG206)-1)</f>
        <v/>
      </c>
      <c r="AI206" s="2" t="str">
        <f t="shared" ref="AI206:AI217" si="113">F206</f>
        <v/>
      </c>
    </row>
    <row r="207" spans="4:35" ht="20.100000000000001" customHeight="1" x14ac:dyDescent="0.35">
      <c r="D207" s="35"/>
      <c r="E207" s="38"/>
      <c r="F207" s="141" t="str">
        <f>$F$55</f>
        <v/>
      </c>
      <c r="G207" s="22" t="str">
        <f>$G$72</f>
        <v/>
      </c>
      <c r="H207" s="20" t="str">
        <f>$H$72</f>
        <v/>
      </c>
      <c r="I207" s="20" t="str">
        <f>$I$72</f>
        <v/>
      </c>
      <c r="J207" s="20" t="str">
        <f>$J$72</f>
        <v/>
      </c>
      <c r="K207" s="20" t="str">
        <f>$K$72</f>
        <v/>
      </c>
      <c r="L207" s="21" t="str">
        <f>$L$72</f>
        <v/>
      </c>
      <c r="M207" s="345" t="str">
        <f>$M$72</f>
        <v/>
      </c>
      <c r="N207" s="342" t="str">
        <f>$N$72</f>
        <v/>
      </c>
      <c r="O207" s="21" t="str">
        <f>$O$72</f>
        <v/>
      </c>
      <c r="P207" s="350" t="str">
        <f>$P$72</f>
        <v/>
      </c>
      <c r="Q207" s="395"/>
      <c r="R207" s="9"/>
      <c r="S207" s="28" t="str">
        <f>IFERROR(HLOOKUP($S$205,$G$205:$P$217,3,FALSE),"")</f>
        <v/>
      </c>
      <c r="T207" s="26" t="str">
        <f>IFERROR(HLOOKUP($T$205,$G$205:$P$217,3,FALSE),"")</f>
        <v/>
      </c>
      <c r="U207" s="170" t="str">
        <f>IFERROR(HLOOKUP($U$205,$G$205:$P$217,3,FALSE),"")</f>
        <v/>
      </c>
      <c r="V207" s="27" t="str">
        <f>IFERROR(HLOOKUP($V$205,$G$205:$P$217,3,FALSE),"")</f>
        <v/>
      </c>
      <c r="W207" s="40" t="str">
        <f t="shared" ref="W207:W217" si="114">IF(F207="","",SUM(S207:V207))</f>
        <v/>
      </c>
      <c r="X207" s="24" t="str">
        <f>IF(F207="","",RANK(W207,$W$206:$W$217)+COUNTIF(W207:$W$217,W207)-1)</f>
        <v/>
      </c>
      <c r="Y207" s="2" t="str">
        <f t="shared" ref="Y207:Y217" si="115">F207</f>
        <v/>
      </c>
      <c r="Z207" s="9"/>
      <c r="AA207" s="9"/>
      <c r="AB207" s="9"/>
      <c r="AC207" s="42" t="str">
        <f t="shared" ref="AC207:AC217" si="116">IFERROR(S207*$AC$205,"")</f>
        <v/>
      </c>
      <c r="AD207" s="171" t="str">
        <f t="shared" ref="AD207:AD217" si="117">IFERROR(T207*$AD$205,"")</f>
        <v/>
      </c>
      <c r="AE207" s="171" t="str">
        <f t="shared" ref="AE207:AE217" si="118">IFERROR(U207*$AE$205,"")</f>
        <v/>
      </c>
      <c r="AF207" s="172" t="str">
        <f t="shared" ref="AF207:AF217" si="119">IFERROR(V207*$AF$205,"")</f>
        <v/>
      </c>
      <c r="AG207" s="173" t="str">
        <f t="shared" si="112"/>
        <v/>
      </c>
      <c r="AH207" s="24" t="str">
        <f>IF(F207="","",RANK(AG207,$AG$206:$AG$217)+COUNTIF(AG207:$AG$217,AG207)-1)</f>
        <v/>
      </c>
      <c r="AI207" s="2" t="str">
        <f t="shared" si="113"/>
        <v/>
      </c>
    </row>
    <row r="208" spans="4:35" ht="20.100000000000001" customHeight="1" x14ac:dyDescent="0.35">
      <c r="D208" s="35"/>
      <c r="E208" s="38"/>
      <c r="F208" s="141" t="str">
        <f>$F$56</f>
        <v/>
      </c>
      <c r="G208" s="22" t="str">
        <f>$G$73</f>
        <v/>
      </c>
      <c r="H208" s="20" t="str">
        <f>$H$73</f>
        <v/>
      </c>
      <c r="I208" s="20" t="str">
        <f>$I$73</f>
        <v/>
      </c>
      <c r="J208" s="20" t="str">
        <f>$J$73</f>
        <v/>
      </c>
      <c r="K208" s="20" t="str">
        <f>$K$73</f>
        <v/>
      </c>
      <c r="L208" s="21" t="str">
        <f>$L$73</f>
        <v/>
      </c>
      <c r="M208" s="345" t="str">
        <f>$M$73</f>
        <v/>
      </c>
      <c r="N208" s="342" t="str">
        <f>$N$73</f>
        <v/>
      </c>
      <c r="O208" s="21" t="str">
        <f>$O$73</f>
        <v/>
      </c>
      <c r="P208" s="350" t="str">
        <f>$P$73</f>
        <v/>
      </c>
      <c r="Q208" s="395"/>
      <c r="R208" s="9"/>
      <c r="S208" s="28" t="str">
        <f>IFERROR(HLOOKUP($S$205,$G$205:$P$217,4,FALSE),"")</f>
        <v/>
      </c>
      <c r="T208" s="26" t="str">
        <f>IFERROR(HLOOKUP($T$205,$G$205:$P$217,4,FALSE),"")</f>
        <v/>
      </c>
      <c r="U208" s="170" t="str">
        <f>IFERROR(HLOOKUP($U$205,$G$205:$P$217,4,FALSE),"")</f>
        <v/>
      </c>
      <c r="V208" s="27" t="str">
        <f>IFERROR(HLOOKUP($V$205,$G$205:$P$217,4,FALSE),"")</f>
        <v/>
      </c>
      <c r="W208" s="40" t="str">
        <f t="shared" si="114"/>
        <v/>
      </c>
      <c r="X208" s="24" t="str">
        <f>IF(F208="","",RANK(W208,$W$206:$W$217)+COUNTIF(W208:$W$217,W208)-1)</f>
        <v/>
      </c>
      <c r="Y208" s="2" t="str">
        <f t="shared" si="115"/>
        <v/>
      </c>
      <c r="Z208" s="9"/>
      <c r="AA208" s="9"/>
      <c r="AB208" s="9"/>
      <c r="AC208" s="42" t="str">
        <f t="shared" si="116"/>
        <v/>
      </c>
      <c r="AD208" s="171" t="str">
        <f t="shared" si="117"/>
        <v/>
      </c>
      <c r="AE208" s="171" t="str">
        <f t="shared" si="118"/>
        <v/>
      </c>
      <c r="AF208" s="172" t="str">
        <f t="shared" si="119"/>
        <v/>
      </c>
      <c r="AG208" s="173" t="str">
        <f t="shared" si="112"/>
        <v/>
      </c>
      <c r="AH208" s="24" t="str">
        <f>IF(F208="","",RANK(AG208,$AG$206:$AG$217)+COUNTIF(AG208:$AG$217,AG208)-1)</f>
        <v/>
      </c>
      <c r="AI208" s="2" t="str">
        <f t="shared" si="113"/>
        <v/>
      </c>
    </row>
    <row r="209" spans="4:35" ht="20.100000000000001" customHeight="1" x14ac:dyDescent="0.35">
      <c r="D209" s="35"/>
      <c r="E209" s="38"/>
      <c r="F209" s="141" t="str">
        <f>$F$57</f>
        <v/>
      </c>
      <c r="G209" s="22" t="str">
        <f>$G$74</f>
        <v/>
      </c>
      <c r="H209" s="20" t="str">
        <f>$H$74</f>
        <v/>
      </c>
      <c r="I209" s="20" t="str">
        <f>$I$74</f>
        <v/>
      </c>
      <c r="J209" s="20" t="str">
        <f>$J$74</f>
        <v/>
      </c>
      <c r="K209" s="20" t="str">
        <f>$K$74</f>
        <v/>
      </c>
      <c r="L209" s="21" t="str">
        <f>$L$74</f>
        <v/>
      </c>
      <c r="M209" s="345" t="str">
        <f>$M$74</f>
        <v/>
      </c>
      <c r="N209" s="342" t="str">
        <f>$N$74</f>
        <v/>
      </c>
      <c r="O209" s="21" t="str">
        <f>$O$74</f>
        <v/>
      </c>
      <c r="P209" s="350" t="str">
        <f>$P$74</f>
        <v/>
      </c>
      <c r="Q209" s="395"/>
      <c r="R209" s="9"/>
      <c r="S209" s="28" t="str">
        <f>IFERROR(HLOOKUP($S$205,$G$205:$P$217,5,FALSE),"")</f>
        <v/>
      </c>
      <c r="T209" s="26" t="str">
        <f>IFERROR(HLOOKUP($T$205,$G$205:$P$217,5,FALSE),"")</f>
        <v/>
      </c>
      <c r="U209" s="170" t="str">
        <f>IFERROR(HLOOKUP($U$205,$G$205:$P$217,5,FALSE),"")</f>
        <v/>
      </c>
      <c r="V209" s="27" t="str">
        <f>IFERROR(HLOOKUP($V$205,$G$205:$P$217,5,FALSE),"")</f>
        <v/>
      </c>
      <c r="W209" s="40" t="str">
        <f t="shared" si="114"/>
        <v/>
      </c>
      <c r="X209" s="24" t="str">
        <f>IF(F209="","",RANK(W209,$W$206:$W$217)+COUNTIF(W209:$W$217,W209)-1)</f>
        <v/>
      </c>
      <c r="Y209" s="2" t="str">
        <f t="shared" si="115"/>
        <v/>
      </c>
      <c r="Z209" s="9"/>
      <c r="AA209" s="9"/>
      <c r="AB209" s="9"/>
      <c r="AC209" s="42" t="str">
        <f t="shared" si="116"/>
        <v/>
      </c>
      <c r="AD209" s="171" t="str">
        <f t="shared" si="117"/>
        <v/>
      </c>
      <c r="AE209" s="171" t="str">
        <f t="shared" si="118"/>
        <v/>
      </c>
      <c r="AF209" s="172" t="str">
        <f t="shared" si="119"/>
        <v/>
      </c>
      <c r="AG209" s="173" t="str">
        <f t="shared" si="112"/>
        <v/>
      </c>
      <c r="AH209" s="24" t="str">
        <f>IF(F209="","",RANK(AG209,$AG$206:$AG$217)+COUNTIF(AG209:$AG$217,AG209)-1)</f>
        <v/>
      </c>
      <c r="AI209" s="2" t="str">
        <f t="shared" si="113"/>
        <v/>
      </c>
    </row>
    <row r="210" spans="4:35" ht="20.100000000000001" customHeight="1" x14ac:dyDescent="0.35">
      <c r="D210" s="35"/>
      <c r="E210" s="38"/>
      <c r="F210" s="141" t="str">
        <f>$F$58</f>
        <v/>
      </c>
      <c r="G210" s="22" t="str">
        <f>$G$75</f>
        <v/>
      </c>
      <c r="H210" s="20" t="str">
        <f>$H$75</f>
        <v/>
      </c>
      <c r="I210" s="20" t="str">
        <f>$I$75</f>
        <v/>
      </c>
      <c r="J210" s="20" t="str">
        <f>$J$75</f>
        <v/>
      </c>
      <c r="K210" s="20" t="str">
        <f>$K$75</f>
        <v/>
      </c>
      <c r="L210" s="21" t="str">
        <f>$L$75</f>
        <v/>
      </c>
      <c r="M210" s="345" t="str">
        <f>$M$75</f>
        <v/>
      </c>
      <c r="N210" s="342" t="str">
        <f>$N$75</f>
        <v/>
      </c>
      <c r="O210" s="21" t="str">
        <f>$O$75</f>
        <v/>
      </c>
      <c r="P210" s="350" t="str">
        <f>$P$75</f>
        <v/>
      </c>
      <c r="Q210" s="395"/>
      <c r="R210" s="9"/>
      <c r="S210" s="28" t="str">
        <f>IFERROR(HLOOKUP($S$205,$G$205:$P$217,6,FALSE),"")</f>
        <v/>
      </c>
      <c r="T210" s="26" t="str">
        <f>IFERROR(HLOOKUP($T$205,$G$205:$P$217,6,FALSE),"")</f>
        <v/>
      </c>
      <c r="U210" s="170" t="str">
        <f>IFERROR(HLOOKUP($U$205,$G$205:$P$217,6,FALSE),"")</f>
        <v/>
      </c>
      <c r="V210" s="27" t="str">
        <f>IFERROR(HLOOKUP($V$205,$G$205:$P$217,6,FALSE),"")</f>
        <v/>
      </c>
      <c r="W210" s="40" t="str">
        <f t="shared" si="114"/>
        <v/>
      </c>
      <c r="X210" s="24" t="str">
        <f>IF(F210="","",RANK(W210,$W$206:$W$217)+COUNTIF(W210:$W$217,W210)-1)</f>
        <v/>
      </c>
      <c r="Y210" s="2" t="str">
        <f t="shared" si="115"/>
        <v/>
      </c>
      <c r="Z210" s="9"/>
      <c r="AA210" s="9"/>
      <c r="AB210" s="9"/>
      <c r="AC210" s="42" t="str">
        <f t="shared" si="116"/>
        <v/>
      </c>
      <c r="AD210" s="171" t="str">
        <f t="shared" si="117"/>
        <v/>
      </c>
      <c r="AE210" s="171" t="str">
        <f t="shared" si="118"/>
        <v/>
      </c>
      <c r="AF210" s="172" t="str">
        <f t="shared" si="119"/>
        <v/>
      </c>
      <c r="AG210" s="173" t="str">
        <f t="shared" si="112"/>
        <v/>
      </c>
      <c r="AH210" s="24" t="str">
        <f>IF(F210="","",RANK(AG210,$AG$206:$AG$217)+COUNTIF(AG210:$AG$217,AG210)-1)</f>
        <v/>
      </c>
      <c r="AI210" s="2" t="str">
        <f t="shared" si="113"/>
        <v/>
      </c>
    </row>
    <row r="211" spans="4:35" ht="20.100000000000001" customHeight="1" x14ac:dyDescent="0.35">
      <c r="D211" s="35"/>
      <c r="E211" s="38"/>
      <c r="F211" s="141" t="str">
        <f>$F$59</f>
        <v/>
      </c>
      <c r="G211" s="22" t="str">
        <f>$G$76</f>
        <v/>
      </c>
      <c r="H211" s="20" t="str">
        <f>$H$76</f>
        <v/>
      </c>
      <c r="I211" s="20" t="str">
        <f>$I$76</f>
        <v/>
      </c>
      <c r="J211" s="20" t="str">
        <f>$J$76</f>
        <v/>
      </c>
      <c r="K211" s="20" t="str">
        <f>$K$76</f>
        <v/>
      </c>
      <c r="L211" s="21" t="str">
        <f>$L$76</f>
        <v/>
      </c>
      <c r="M211" s="345" t="str">
        <f>$M$76</f>
        <v/>
      </c>
      <c r="N211" s="342" t="str">
        <f>$N$76</f>
        <v/>
      </c>
      <c r="O211" s="21" t="str">
        <f>$O$76</f>
        <v/>
      </c>
      <c r="P211" s="350" t="str">
        <f>$P$76</f>
        <v/>
      </c>
      <c r="Q211" s="395"/>
      <c r="R211" s="9"/>
      <c r="S211" s="28" t="str">
        <f>IFERROR(HLOOKUP($S$205,$G$205:$P$217,7,FALSE),"")</f>
        <v/>
      </c>
      <c r="T211" s="26" t="str">
        <f>IFERROR(HLOOKUP($T$205,$G$205:$P$217,7,FALSE),"")</f>
        <v/>
      </c>
      <c r="U211" s="170" t="str">
        <f>IFERROR(HLOOKUP($U$205,$G$205:$P$217,7,FALSE),"")</f>
        <v/>
      </c>
      <c r="V211" s="27" t="str">
        <f>IFERROR(HLOOKUP($V$205,$G$205:$P$217,7,FALSE),"")</f>
        <v/>
      </c>
      <c r="W211" s="40" t="str">
        <f t="shared" si="114"/>
        <v/>
      </c>
      <c r="X211" s="24" t="str">
        <f>IF(F211="","",RANK(W211,$W$206:$W$217)+COUNTIF(W211:$W$217,W211)-1)</f>
        <v/>
      </c>
      <c r="Y211" s="2" t="str">
        <f t="shared" si="115"/>
        <v/>
      </c>
      <c r="Z211" s="9"/>
      <c r="AA211" s="9"/>
      <c r="AB211" s="9"/>
      <c r="AC211" s="42" t="str">
        <f t="shared" si="116"/>
        <v/>
      </c>
      <c r="AD211" s="171" t="str">
        <f t="shared" si="117"/>
        <v/>
      </c>
      <c r="AE211" s="171" t="str">
        <f t="shared" si="118"/>
        <v/>
      </c>
      <c r="AF211" s="172" t="str">
        <f t="shared" si="119"/>
        <v/>
      </c>
      <c r="AG211" s="173" t="str">
        <f t="shared" si="112"/>
        <v/>
      </c>
      <c r="AH211" s="24" t="str">
        <f>IF(F211="","",RANK(AG211,$AG$206:$AG$217)+COUNTIF(AG211:$AG$217,AG211)-1)</f>
        <v/>
      </c>
      <c r="AI211" s="2" t="str">
        <f t="shared" si="113"/>
        <v/>
      </c>
    </row>
    <row r="212" spans="4:35" ht="20.100000000000001" customHeight="1" x14ac:dyDescent="0.35">
      <c r="D212" s="35"/>
      <c r="E212" s="38"/>
      <c r="F212" s="141" t="str">
        <f>$F$60</f>
        <v/>
      </c>
      <c r="G212" s="22" t="str">
        <f>$G$77</f>
        <v/>
      </c>
      <c r="H212" s="20" t="str">
        <f>$H$77</f>
        <v/>
      </c>
      <c r="I212" s="20" t="str">
        <f>$I$77</f>
        <v/>
      </c>
      <c r="J212" s="20" t="str">
        <f>$J$77</f>
        <v/>
      </c>
      <c r="K212" s="20" t="str">
        <f>$K$77</f>
        <v/>
      </c>
      <c r="L212" s="21" t="str">
        <f>$L$77</f>
        <v/>
      </c>
      <c r="M212" s="345" t="str">
        <f>$M$77</f>
        <v/>
      </c>
      <c r="N212" s="342" t="str">
        <f>$N$77</f>
        <v/>
      </c>
      <c r="O212" s="21" t="str">
        <f>$O$77</f>
        <v/>
      </c>
      <c r="P212" s="350" t="str">
        <f>$P$77</f>
        <v/>
      </c>
      <c r="Q212" s="395"/>
      <c r="R212" s="9"/>
      <c r="S212" s="28" t="str">
        <f>IFERROR(HLOOKUP($S$205,$G$205:$P$217,8,FALSE),"")</f>
        <v/>
      </c>
      <c r="T212" s="26" t="str">
        <f>IFERROR(HLOOKUP($T$205,$G$205:$P$217,8,FALSE),"")</f>
        <v/>
      </c>
      <c r="U212" s="170" t="str">
        <f>IFERROR(HLOOKUP($U$205,$G$205:$P$217,8,FALSE),"")</f>
        <v/>
      </c>
      <c r="V212" s="27" t="str">
        <f>IFERROR(HLOOKUP($V$205,$G$205:$P$217,8,FALSE),"")</f>
        <v/>
      </c>
      <c r="W212" s="40" t="str">
        <f t="shared" si="114"/>
        <v/>
      </c>
      <c r="X212" s="24" t="str">
        <f>IF(F212="","",RANK(W212,$W$206:$W$217)+COUNTIF(W212:$W$217,W212)-1)</f>
        <v/>
      </c>
      <c r="Y212" s="2" t="str">
        <f t="shared" si="115"/>
        <v/>
      </c>
      <c r="Z212" s="9"/>
      <c r="AA212" s="9"/>
      <c r="AB212" s="9"/>
      <c r="AC212" s="42" t="str">
        <f t="shared" si="116"/>
        <v/>
      </c>
      <c r="AD212" s="171" t="str">
        <f t="shared" si="117"/>
        <v/>
      </c>
      <c r="AE212" s="171" t="str">
        <f t="shared" si="118"/>
        <v/>
      </c>
      <c r="AF212" s="172" t="str">
        <f t="shared" si="119"/>
        <v/>
      </c>
      <c r="AG212" s="173" t="str">
        <f t="shared" si="112"/>
        <v/>
      </c>
      <c r="AH212" s="24" t="str">
        <f>IF(F212="","",RANK(AG212,$AG$206:$AG$217)+COUNTIF(AG212:$AG$217,AG212)-1)</f>
        <v/>
      </c>
      <c r="AI212" s="2" t="str">
        <f t="shared" si="113"/>
        <v/>
      </c>
    </row>
    <row r="213" spans="4:35" ht="20.100000000000001" customHeight="1" x14ac:dyDescent="0.35">
      <c r="D213" s="35"/>
      <c r="E213" s="38"/>
      <c r="F213" s="141" t="str">
        <f>$F$61</f>
        <v/>
      </c>
      <c r="G213" s="22" t="str">
        <f>$G$78</f>
        <v/>
      </c>
      <c r="H213" s="20" t="str">
        <f>$H$78</f>
        <v/>
      </c>
      <c r="I213" s="20" t="str">
        <f>$I$78</f>
        <v/>
      </c>
      <c r="J213" s="20" t="str">
        <f>$J$78</f>
        <v/>
      </c>
      <c r="K213" s="20" t="str">
        <f>$K$78</f>
        <v/>
      </c>
      <c r="L213" s="21" t="str">
        <f>$L$78</f>
        <v/>
      </c>
      <c r="M213" s="345" t="str">
        <f>$M$78</f>
        <v/>
      </c>
      <c r="N213" s="342" t="str">
        <f>$N$78</f>
        <v/>
      </c>
      <c r="O213" s="21" t="str">
        <f>$O$78</f>
        <v/>
      </c>
      <c r="P213" s="350" t="str">
        <f>$P$78</f>
        <v/>
      </c>
      <c r="Q213" s="395"/>
      <c r="R213" s="9"/>
      <c r="S213" s="28" t="str">
        <f>IFERROR(HLOOKUP($S$205,$G$205:$P$217,9,FALSE),"")</f>
        <v/>
      </c>
      <c r="T213" s="26" t="str">
        <f>IFERROR(HLOOKUP($T$205,$G$205:$P$217,9,FALSE),"")</f>
        <v/>
      </c>
      <c r="U213" s="170" t="str">
        <f>IFERROR(HLOOKUP($U$205,$G$205:$P$217,9,FALSE),"")</f>
        <v/>
      </c>
      <c r="V213" s="27" t="str">
        <f>IFERROR(HLOOKUP($V$205,$G$205:$P$217,9,FALSE),"")</f>
        <v/>
      </c>
      <c r="W213" s="40" t="str">
        <f t="shared" si="114"/>
        <v/>
      </c>
      <c r="X213" s="24" t="str">
        <f>IF(F213="","",RANK(W213,$W$206:$W$217)+COUNTIF(W213:$W$217,W213)-1)</f>
        <v/>
      </c>
      <c r="Y213" s="2" t="str">
        <f t="shared" si="115"/>
        <v/>
      </c>
      <c r="Z213" s="9"/>
      <c r="AA213" s="9"/>
      <c r="AB213" s="9"/>
      <c r="AC213" s="42" t="str">
        <f t="shared" si="116"/>
        <v/>
      </c>
      <c r="AD213" s="171" t="str">
        <f t="shared" si="117"/>
        <v/>
      </c>
      <c r="AE213" s="171" t="str">
        <f t="shared" si="118"/>
        <v/>
      </c>
      <c r="AF213" s="172" t="str">
        <f t="shared" si="119"/>
        <v/>
      </c>
      <c r="AG213" s="173" t="str">
        <f t="shared" si="112"/>
        <v/>
      </c>
      <c r="AH213" s="24" t="str">
        <f>IF(F213="","",RANK(AG213,$AG$206:$AG$217)+COUNTIF(AG213:$AG$217,AG213)-1)</f>
        <v/>
      </c>
      <c r="AI213" s="2" t="str">
        <f t="shared" si="113"/>
        <v/>
      </c>
    </row>
    <row r="214" spans="4:35" ht="20.100000000000001" customHeight="1" x14ac:dyDescent="0.35">
      <c r="D214" s="35"/>
      <c r="E214" s="38"/>
      <c r="F214" s="141" t="str">
        <f>$F$62</f>
        <v/>
      </c>
      <c r="G214" s="22" t="str">
        <f>$G$79</f>
        <v/>
      </c>
      <c r="H214" s="20" t="str">
        <f>$H$79</f>
        <v/>
      </c>
      <c r="I214" s="20" t="str">
        <f>$I$79</f>
        <v/>
      </c>
      <c r="J214" s="20" t="str">
        <f>$J$79</f>
        <v/>
      </c>
      <c r="K214" s="20" t="str">
        <f>$K$79</f>
        <v/>
      </c>
      <c r="L214" s="21" t="str">
        <f>$L$79</f>
        <v/>
      </c>
      <c r="M214" s="345" t="str">
        <f>$M$79</f>
        <v/>
      </c>
      <c r="N214" s="342" t="str">
        <f>$N$79</f>
        <v/>
      </c>
      <c r="O214" s="21" t="str">
        <f>$O$79</f>
        <v/>
      </c>
      <c r="P214" s="350" t="str">
        <f>$P$79</f>
        <v/>
      </c>
      <c r="Q214" s="395"/>
      <c r="R214" s="9"/>
      <c r="S214" s="28" t="str">
        <f>IFERROR(HLOOKUP($S$205,$G$205:$P$217,10,FALSE),"")</f>
        <v/>
      </c>
      <c r="T214" s="26" t="str">
        <f>IFERROR(HLOOKUP($T$205,$G$205:$P$217,10,FALSE),"")</f>
        <v/>
      </c>
      <c r="U214" s="170" t="str">
        <f>IFERROR(HLOOKUP($U$205,$G$205:$P$217,10,FALSE),"")</f>
        <v/>
      </c>
      <c r="V214" s="27" t="str">
        <f>IFERROR(HLOOKUP($V$205,$G$205:$P$217,10,FALSE),"")</f>
        <v/>
      </c>
      <c r="W214" s="40" t="str">
        <f t="shared" si="114"/>
        <v/>
      </c>
      <c r="X214" s="24" t="str">
        <f>IF(F214="","",RANK(W214,$W$206:$W$217)+COUNTIF(W214:$W$217,W214)-1)</f>
        <v/>
      </c>
      <c r="Y214" s="2" t="str">
        <f t="shared" si="115"/>
        <v/>
      </c>
      <c r="Z214" s="9"/>
      <c r="AA214" s="9"/>
      <c r="AB214" s="9"/>
      <c r="AC214" s="42" t="str">
        <f t="shared" si="116"/>
        <v/>
      </c>
      <c r="AD214" s="171" t="str">
        <f t="shared" si="117"/>
        <v/>
      </c>
      <c r="AE214" s="171" t="str">
        <f t="shared" si="118"/>
        <v/>
      </c>
      <c r="AF214" s="172" t="str">
        <f t="shared" si="119"/>
        <v/>
      </c>
      <c r="AG214" s="173" t="str">
        <f t="shared" si="112"/>
        <v/>
      </c>
      <c r="AH214" s="24" t="str">
        <f>IF(F214="","",RANK(AG214,$AG$206:$AG$217)+COUNTIF(AG214:$AG$217,AG214)-1)</f>
        <v/>
      </c>
      <c r="AI214" s="2" t="str">
        <f t="shared" si="113"/>
        <v/>
      </c>
    </row>
    <row r="215" spans="4:35" ht="20.100000000000001" customHeight="1" x14ac:dyDescent="0.35">
      <c r="D215" s="35"/>
      <c r="E215" s="38"/>
      <c r="F215" s="141" t="str">
        <f>$F$63</f>
        <v/>
      </c>
      <c r="G215" s="22" t="str">
        <f>$G$80</f>
        <v/>
      </c>
      <c r="H215" s="20" t="str">
        <f>$H$80</f>
        <v/>
      </c>
      <c r="I215" s="20" t="str">
        <f>$I$80</f>
        <v/>
      </c>
      <c r="J215" s="20" t="str">
        <f>$J$80</f>
        <v/>
      </c>
      <c r="K215" s="20" t="str">
        <f>$K$80</f>
        <v/>
      </c>
      <c r="L215" s="21" t="str">
        <f>$L$80</f>
        <v/>
      </c>
      <c r="M215" s="345" t="str">
        <f>$M$80</f>
        <v/>
      </c>
      <c r="N215" s="342" t="str">
        <f>$N$80</f>
        <v/>
      </c>
      <c r="O215" s="21" t="str">
        <f>$O$80</f>
        <v/>
      </c>
      <c r="P215" s="23" t="str">
        <f>$P$80</f>
        <v/>
      </c>
      <c r="Q215" s="395"/>
      <c r="R215" s="9"/>
      <c r="S215" s="28" t="str">
        <f>IFERROR(HLOOKUP($S$205,$G$205:$P$217,11,FALSE),"")</f>
        <v/>
      </c>
      <c r="T215" s="26" t="str">
        <f>IFERROR(HLOOKUP($T$205,$G$205:$P$217,11,FALSE),"")</f>
        <v/>
      </c>
      <c r="U215" s="170" t="str">
        <f>IFERROR(HLOOKUP($U$205,$G$205:$P$217,11,FALSE),"")</f>
        <v/>
      </c>
      <c r="V215" s="27" t="str">
        <f>IFERROR(HLOOKUP($V$205,$G$205:$P$217,11,FALSE),"")</f>
        <v/>
      </c>
      <c r="W215" s="40" t="str">
        <f t="shared" si="114"/>
        <v/>
      </c>
      <c r="X215" s="24" t="str">
        <f>IF(F215="","",RANK(W215,$W$206:$W$217)+COUNTIF(W215:$W$217,W215)-1)</f>
        <v/>
      </c>
      <c r="Y215" s="2" t="str">
        <f t="shared" si="115"/>
        <v/>
      </c>
      <c r="Z215" s="9"/>
      <c r="AA215" s="9"/>
      <c r="AB215" s="9"/>
      <c r="AC215" s="42" t="str">
        <f t="shared" si="116"/>
        <v/>
      </c>
      <c r="AD215" s="171" t="str">
        <f t="shared" si="117"/>
        <v/>
      </c>
      <c r="AE215" s="171" t="str">
        <f t="shared" si="118"/>
        <v/>
      </c>
      <c r="AF215" s="172" t="str">
        <f t="shared" si="119"/>
        <v/>
      </c>
      <c r="AG215" s="173" t="str">
        <f t="shared" si="112"/>
        <v/>
      </c>
      <c r="AH215" s="24" t="str">
        <f>IF(F215="","",RANK(AG215,$AG$206:$AG$217)+COUNTIF(AG215:$AG$217,AG215)-1)</f>
        <v/>
      </c>
      <c r="AI215" s="2" t="str">
        <f t="shared" si="113"/>
        <v/>
      </c>
    </row>
    <row r="216" spans="4:35" ht="20.100000000000001" customHeight="1" x14ac:dyDescent="0.35">
      <c r="D216" s="35"/>
      <c r="E216" s="38"/>
      <c r="F216" s="141" t="str">
        <f>$F$64</f>
        <v/>
      </c>
      <c r="G216" s="22" t="str">
        <f>$G$81</f>
        <v/>
      </c>
      <c r="H216" s="20" t="str">
        <f>$H$81</f>
        <v/>
      </c>
      <c r="I216" s="20" t="str">
        <f>$I$81</f>
        <v/>
      </c>
      <c r="J216" s="20" t="str">
        <f>$J$81</f>
        <v/>
      </c>
      <c r="K216" s="20" t="str">
        <f>$K$81</f>
        <v/>
      </c>
      <c r="L216" s="21" t="str">
        <f>$L$81</f>
        <v/>
      </c>
      <c r="M216" s="345" t="str">
        <f>$M$81</f>
        <v/>
      </c>
      <c r="N216" s="342" t="str">
        <f>$N$81</f>
        <v/>
      </c>
      <c r="O216" s="21" t="str">
        <f>$O$81</f>
        <v/>
      </c>
      <c r="P216" s="350" t="str">
        <f>$P$81</f>
        <v/>
      </c>
      <c r="Q216" s="395"/>
      <c r="R216" s="9"/>
      <c r="S216" s="28" t="str">
        <f>IFERROR(HLOOKUP($S$205,$G$205:$P$217,12,FALSE),"")</f>
        <v/>
      </c>
      <c r="T216" s="26" t="str">
        <f>IFERROR(HLOOKUP($T$205,$G$205:$P$217,12,FALSE),"")</f>
        <v/>
      </c>
      <c r="U216" s="170" t="str">
        <f>IFERROR(HLOOKUP($U$205,$G$205:$P$217,12,FALSE),"")</f>
        <v/>
      </c>
      <c r="V216" s="27" t="str">
        <f>IFERROR(HLOOKUP($V$205,$G$205:$P$217,12,FALSE),"")</f>
        <v/>
      </c>
      <c r="W216" s="40" t="str">
        <f t="shared" si="114"/>
        <v/>
      </c>
      <c r="X216" s="24" t="str">
        <f>IF(F216="","",RANK(W216,$W$206:$W$217)+COUNTIF(W216:$W$217,W216)-1)</f>
        <v/>
      </c>
      <c r="Y216" s="2" t="str">
        <f t="shared" si="115"/>
        <v/>
      </c>
      <c r="Z216" s="9"/>
      <c r="AA216" s="9"/>
      <c r="AB216" s="9"/>
      <c r="AC216" s="42" t="str">
        <f t="shared" si="116"/>
        <v/>
      </c>
      <c r="AD216" s="171" t="str">
        <f t="shared" si="117"/>
        <v/>
      </c>
      <c r="AE216" s="171" t="str">
        <f t="shared" si="118"/>
        <v/>
      </c>
      <c r="AF216" s="172" t="str">
        <f t="shared" si="119"/>
        <v/>
      </c>
      <c r="AG216" s="173" t="str">
        <f t="shared" si="112"/>
        <v/>
      </c>
      <c r="AH216" s="24" t="str">
        <f>IF(F216="","",RANK(AG216,$AG$206:$AG$217)+COUNTIF(AG216:$AG$217,AG216)-1)</f>
        <v/>
      </c>
      <c r="AI216" s="2" t="str">
        <f t="shared" si="113"/>
        <v/>
      </c>
    </row>
    <row r="217" spans="4:35" ht="20.100000000000001" customHeight="1" thickBot="1" x14ac:dyDescent="0.4">
      <c r="D217" s="35"/>
      <c r="E217" s="38"/>
      <c r="F217" s="142" t="str">
        <f>$F$65</f>
        <v/>
      </c>
      <c r="G217" s="143" t="str">
        <f>$G$82</f>
        <v/>
      </c>
      <c r="H217" s="144" t="str">
        <f>$H$82</f>
        <v/>
      </c>
      <c r="I217" s="144" t="str">
        <f>$I$82</f>
        <v/>
      </c>
      <c r="J217" s="144" t="str">
        <f>$J$82</f>
        <v/>
      </c>
      <c r="K217" s="144" t="str">
        <f>$K$82</f>
        <v/>
      </c>
      <c r="L217" s="145" t="str">
        <f>$L$82</f>
        <v/>
      </c>
      <c r="M217" s="346" t="str">
        <f>$M$82</f>
        <v/>
      </c>
      <c r="N217" s="343" t="str">
        <f>$N$82</f>
        <v/>
      </c>
      <c r="O217" s="145" t="str">
        <f>$O$82</f>
        <v/>
      </c>
      <c r="P217" s="351" t="str">
        <f>$P$82</f>
        <v/>
      </c>
      <c r="Q217" s="395"/>
      <c r="R217" s="9"/>
      <c r="S217" s="178" t="str">
        <f>IFERROR(HLOOKUP($S$205,$G$205:$P$217,13,FALSE),"")</f>
        <v/>
      </c>
      <c r="T217" s="175" t="str">
        <f>IFERROR(HLOOKUP($T$205,$G$205:$P$217,13,FALSE),"")</f>
        <v/>
      </c>
      <c r="U217" s="179" t="str">
        <f>IFERROR(HLOOKUP($U$205,$G$205:$P$217,13,FALSE),"")</f>
        <v/>
      </c>
      <c r="V217" s="176" t="str">
        <f>IFERROR(HLOOKUP($V$205,$G$205:$P$217,13,FALSE),"")</f>
        <v/>
      </c>
      <c r="W217" s="180" t="str">
        <f t="shared" si="114"/>
        <v/>
      </c>
      <c r="X217" s="177" t="str">
        <f>IF(F217="","",RANK(W217,$W$206:$W$217)+COUNTIF(W217:$W$217,W217)-1)</f>
        <v/>
      </c>
      <c r="Y217" s="2" t="str">
        <f t="shared" si="115"/>
        <v/>
      </c>
      <c r="Z217" s="9"/>
      <c r="AA217" s="9"/>
      <c r="AB217" s="9"/>
      <c r="AC217" s="181" t="str">
        <f t="shared" si="116"/>
        <v/>
      </c>
      <c r="AD217" s="182" t="str">
        <f t="shared" si="117"/>
        <v/>
      </c>
      <c r="AE217" s="182" t="str">
        <f t="shared" si="118"/>
        <v/>
      </c>
      <c r="AF217" s="183" t="str">
        <f t="shared" si="119"/>
        <v/>
      </c>
      <c r="AG217" s="184" t="str">
        <f t="shared" si="112"/>
        <v/>
      </c>
      <c r="AH217" s="177" t="str">
        <f>IF(F217="","",RANK(AG217,$AG$206:$AG$217)+COUNTIF(AG217:$AG$217,AG217)-1)</f>
        <v/>
      </c>
      <c r="AI217" s="2" t="str">
        <f t="shared" si="113"/>
        <v/>
      </c>
    </row>
    <row r="218" spans="4:35" ht="20.100000000000001" customHeight="1" thickTop="1" x14ac:dyDescent="0.35">
      <c r="D218" s="35"/>
      <c r="E218" s="35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16"/>
    </row>
    <row r="219" spans="4:35" ht="20.100000000000001" customHeight="1" x14ac:dyDescent="0.35">
      <c r="D219" s="35"/>
      <c r="E219" s="35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16"/>
    </row>
    <row r="220" spans="4:35" ht="20.100000000000001" customHeight="1" thickBot="1" x14ac:dyDescent="0.4">
      <c r="D220" s="35"/>
      <c r="E220" s="35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16"/>
    </row>
    <row r="221" spans="4:35" ht="20.100000000000001" customHeight="1" thickTop="1" thickBot="1" x14ac:dyDescent="0.4">
      <c r="D221" s="35"/>
      <c r="E221" s="35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86" t="str">
        <f>S222</f>
        <v>出率</v>
      </c>
      <c r="AD221" s="187" t="str">
        <f>T222</f>
        <v>振率</v>
      </c>
      <c r="AE221" s="187" t="str">
        <f>U222</f>
        <v>盗塁</v>
      </c>
      <c r="AF221" s="188" t="str">
        <f>V222</f>
        <v/>
      </c>
      <c r="AG221" s="189" t="s">
        <v>49</v>
      </c>
      <c r="AH221" s="190" t="s">
        <v>50</v>
      </c>
    </row>
    <row r="222" spans="4:35" ht="20.100000000000001" customHeight="1" thickTop="1" thickBot="1" x14ac:dyDescent="0.4">
      <c r="D222" s="35"/>
      <c r="E222" s="35"/>
      <c r="F222" s="135" t="s">
        <v>26</v>
      </c>
      <c r="G222" s="51" t="s">
        <v>1</v>
      </c>
      <c r="H222" s="51" t="s">
        <v>42</v>
      </c>
      <c r="I222" s="52" t="s">
        <v>43</v>
      </c>
      <c r="J222" s="52" t="s">
        <v>4</v>
      </c>
      <c r="K222" s="52" t="s">
        <v>13</v>
      </c>
      <c r="L222" s="147" t="s">
        <v>44</v>
      </c>
      <c r="M222" s="313" t="s">
        <v>93</v>
      </c>
      <c r="N222" s="109" t="s">
        <v>47</v>
      </c>
      <c r="O222" s="49" t="s">
        <v>48</v>
      </c>
      <c r="P222" s="53" t="s">
        <v>46</v>
      </c>
      <c r="Q222" s="394"/>
      <c r="R222" s="9"/>
      <c r="S222" s="150" t="str">
        <f>IF(入力!I13="","",入力!I13)</f>
        <v>出率</v>
      </c>
      <c r="T222" s="48" t="str">
        <f>IF(入力!J13="","",入力!J13)</f>
        <v>振率</v>
      </c>
      <c r="U222" s="48" t="str">
        <f>IF(入力!K13="","",入力!K13)</f>
        <v>盗塁</v>
      </c>
      <c r="V222" s="151" t="str">
        <f>IF(入力!L13="","",入力!L13)</f>
        <v/>
      </c>
      <c r="W222" s="50" t="s">
        <v>49</v>
      </c>
      <c r="X222" s="53" t="s">
        <v>50</v>
      </c>
      <c r="Y222" s="9"/>
      <c r="Z222" s="9"/>
      <c r="AA222" s="9"/>
      <c r="AB222" s="9"/>
      <c r="AC222" s="152">
        <f>通年成績ラインアップ!$P$22</f>
        <v>1.8</v>
      </c>
      <c r="AD222" s="153">
        <f>通年成績ラインアップ!$Q$22</f>
        <v>1.6</v>
      </c>
      <c r="AE222" s="153">
        <f>通年成績ラインアップ!$R$22</f>
        <v>1.4</v>
      </c>
      <c r="AF222" s="154">
        <f>通年成績ラインアップ!$S$22</f>
        <v>1.2</v>
      </c>
      <c r="AG222" s="155"/>
      <c r="AH222" s="156"/>
    </row>
    <row r="223" spans="4:35" ht="20.100000000000001" customHeight="1" x14ac:dyDescent="0.35">
      <c r="D223" s="35"/>
      <c r="E223" s="38"/>
      <c r="F223" s="137" t="str">
        <f>$F$54</f>
        <v/>
      </c>
      <c r="G223" s="138" t="str">
        <f>$G$71</f>
        <v/>
      </c>
      <c r="H223" s="139" t="str">
        <f>$H$71</f>
        <v/>
      </c>
      <c r="I223" s="139" t="str">
        <f>$I$71</f>
        <v/>
      </c>
      <c r="J223" s="139" t="str">
        <f>$J$71</f>
        <v/>
      </c>
      <c r="K223" s="139" t="str">
        <f>$K$71</f>
        <v/>
      </c>
      <c r="L223" s="140" t="str">
        <f>$L$71</f>
        <v/>
      </c>
      <c r="M223" s="344" t="str">
        <f>$M$71</f>
        <v/>
      </c>
      <c r="N223" s="341" t="str">
        <f>$N$71</f>
        <v/>
      </c>
      <c r="O223" s="140" t="str">
        <f>$O$71</f>
        <v/>
      </c>
      <c r="P223" s="349" t="str">
        <f>$P$71</f>
        <v/>
      </c>
      <c r="Q223" s="395"/>
      <c r="R223" s="9"/>
      <c r="S223" s="160" t="str">
        <f>IFERROR(HLOOKUP($S$222,$G$222:$P$234,2,FALSE),"")</f>
        <v/>
      </c>
      <c r="T223" s="161" t="str">
        <f>IFERROR(HLOOKUP($T$222,$G$222:$P$234,2,FALSE),"")</f>
        <v/>
      </c>
      <c r="U223" s="162" t="str">
        <f>IFERROR(HLOOKUP($U$222,$G$222:$P$234,2,FALSE),"")</f>
        <v/>
      </c>
      <c r="V223" s="163" t="str">
        <f>IFERROR(HLOOKUP($V$222,$G$222:$P$234,2,FALSE),"")</f>
        <v/>
      </c>
      <c r="W223" s="164" t="str">
        <f>IF(F223="","",SUM(S223:V223))</f>
        <v/>
      </c>
      <c r="X223" s="165" t="str">
        <f>IF(F223="","",RANK(W223,$W$223:$W$234)+COUNTIF(W223:$W$234,W223)-1)</f>
        <v/>
      </c>
      <c r="Y223" s="2" t="str">
        <f>F223</f>
        <v/>
      </c>
      <c r="Z223" s="9"/>
      <c r="AA223" s="9"/>
      <c r="AB223" s="9"/>
      <c r="AC223" s="166" t="str">
        <f>IFERROR(S223*$AC$222,"")</f>
        <v/>
      </c>
      <c r="AD223" s="167" t="str">
        <f>IFERROR(T223*$AD$222,"")</f>
        <v/>
      </c>
      <c r="AE223" s="167" t="str">
        <f>IFERROR(U223*$AE$222,"")</f>
        <v/>
      </c>
      <c r="AF223" s="168" t="str">
        <f>IFERROR(V223*$AF$222,"")</f>
        <v/>
      </c>
      <c r="AG223" s="169" t="str">
        <f t="shared" ref="AG223:AG234" si="120">IF(F223="","",SUM(AC223:AF223))</f>
        <v/>
      </c>
      <c r="AH223" s="165" t="str">
        <f>IF(F223="","",RANK(AG223,$AG$223:$AG$234)+COUNTIF(AG223:$AG$234,AG223)-1)</f>
        <v/>
      </c>
      <c r="AI223" s="2" t="str">
        <f t="shared" ref="AI223:AI234" si="121">F223</f>
        <v/>
      </c>
    </row>
    <row r="224" spans="4:35" ht="20.100000000000001" customHeight="1" x14ac:dyDescent="0.35">
      <c r="D224" s="35"/>
      <c r="E224" s="38"/>
      <c r="F224" s="141" t="str">
        <f>$F$55</f>
        <v/>
      </c>
      <c r="G224" s="22" t="str">
        <f>$G$72</f>
        <v/>
      </c>
      <c r="H224" s="20" t="str">
        <f>$H$72</f>
        <v/>
      </c>
      <c r="I224" s="20" t="str">
        <f>$I$72</f>
        <v/>
      </c>
      <c r="J224" s="20" t="str">
        <f>$J$72</f>
        <v/>
      </c>
      <c r="K224" s="20" t="str">
        <f>$K$72</f>
        <v/>
      </c>
      <c r="L224" s="21" t="str">
        <f>$L$72</f>
        <v/>
      </c>
      <c r="M224" s="345" t="str">
        <f>$M$72</f>
        <v/>
      </c>
      <c r="N224" s="342" t="str">
        <f>$N$72</f>
        <v/>
      </c>
      <c r="O224" s="21" t="str">
        <f>$O$72</f>
        <v/>
      </c>
      <c r="P224" s="350" t="str">
        <f>$P$72</f>
        <v/>
      </c>
      <c r="Q224" s="395"/>
      <c r="R224" s="9"/>
      <c r="S224" s="28" t="str">
        <f>IFERROR(HLOOKUP($S$222,$G$222:$P$234,3,FALSE),"")</f>
        <v/>
      </c>
      <c r="T224" s="26" t="str">
        <f>IFERROR(HLOOKUP($T$222,$G$222:$P$234,3,FALSE),"")</f>
        <v/>
      </c>
      <c r="U224" s="170" t="str">
        <f>IFERROR(HLOOKUP($U$222,$G$222:$P$234,3,FALSE),"")</f>
        <v/>
      </c>
      <c r="V224" s="27" t="str">
        <f>IFERROR(HLOOKUP($V$222,$G$222:$P$234,3,FALSE),"")</f>
        <v/>
      </c>
      <c r="W224" s="40" t="str">
        <f t="shared" ref="W224:W234" si="122">IF(F224="","",SUM(S224:V224))</f>
        <v/>
      </c>
      <c r="X224" s="24" t="str">
        <f>IF(F224="","",RANK(W224,$W$223:$W$234)+COUNTIF(W224:$W$234,W224)-1)</f>
        <v/>
      </c>
      <c r="Y224" s="2" t="str">
        <f t="shared" ref="Y224:Y234" si="123">F224</f>
        <v/>
      </c>
      <c r="Z224" s="9"/>
      <c r="AA224" s="9"/>
      <c r="AB224" s="9"/>
      <c r="AC224" s="42" t="str">
        <f t="shared" ref="AC224:AC234" si="124">IFERROR(S224*$AC$222,"")</f>
        <v/>
      </c>
      <c r="AD224" s="171" t="str">
        <f t="shared" ref="AD224:AD234" si="125">IFERROR(T224*$AD$222,"")</f>
        <v/>
      </c>
      <c r="AE224" s="171" t="str">
        <f t="shared" ref="AE224:AE234" si="126">IFERROR(U224*$AE$222,"")</f>
        <v/>
      </c>
      <c r="AF224" s="172" t="str">
        <f t="shared" ref="AF224:AF234" si="127">IFERROR(V224*$AF$222,"")</f>
        <v/>
      </c>
      <c r="AG224" s="173" t="str">
        <f t="shared" si="120"/>
        <v/>
      </c>
      <c r="AH224" s="24" t="str">
        <f>IF(F224="","",RANK(AG224,$AG$223:$AG$234)+COUNTIF(AG224:$AG$234,AG224)-1)</f>
        <v/>
      </c>
      <c r="AI224" s="2" t="str">
        <f t="shared" si="121"/>
        <v/>
      </c>
    </row>
    <row r="225" spans="4:35" ht="20.100000000000001" customHeight="1" x14ac:dyDescent="0.35">
      <c r="D225" s="35"/>
      <c r="E225" s="38"/>
      <c r="F225" s="141" t="str">
        <f>$F$56</f>
        <v/>
      </c>
      <c r="G225" s="22" t="str">
        <f>$G$73</f>
        <v/>
      </c>
      <c r="H225" s="20" t="str">
        <f>$H$73</f>
        <v/>
      </c>
      <c r="I225" s="20" t="str">
        <f>$I$73</f>
        <v/>
      </c>
      <c r="J225" s="20" t="str">
        <f>$J$73</f>
        <v/>
      </c>
      <c r="K225" s="20" t="str">
        <f>$K$73</f>
        <v/>
      </c>
      <c r="L225" s="21" t="str">
        <f>$L$73</f>
        <v/>
      </c>
      <c r="M225" s="345" t="str">
        <f>$M$73</f>
        <v/>
      </c>
      <c r="N225" s="342" t="str">
        <f>$N$73</f>
        <v/>
      </c>
      <c r="O225" s="21" t="str">
        <f>$O$73</f>
        <v/>
      </c>
      <c r="P225" s="350" t="str">
        <f>$P$73</f>
        <v/>
      </c>
      <c r="Q225" s="395"/>
      <c r="R225" s="9"/>
      <c r="S225" s="28">
        <v>4</v>
      </c>
      <c r="T225" s="26" t="str">
        <f>IFERROR(HLOOKUP($T$222,$G$222:$P$234,4,FALSE),"")</f>
        <v/>
      </c>
      <c r="U225" s="170" t="str">
        <f>IFERROR(HLOOKUP($U$222,$G$222:$P$234,4,FALSE),"")</f>
        <v/>
      </c>
      <c r="V225" s="27" t="str">
        <f>IFERROR(HLOOKUP($V$222,$G$222:$P$234,4,FALSE),"")</f>
        <v/>
      </c>
      <c r="W225" s="40" t="str">
        <f t="shared" si="122"/>
        <v/>
      </c>
      <c r="X225" s="24" t="str">
        <f>IF(F225="","",RANK(W225,$W$223:$W$234)+COUNTIF(W225:$W$234,W225)-1)</f>
        <v/>
      </c>
      <c r="Y225" s="2" t="str">
        <f t="shared" si="123"/>
        <v/>
      </c>
      <c r="Z225" s="9"/>
      <c r="AA225" s="9"/>
      <c r="AB225" s="9"/>
      <c r="AC225" s="42">
        <f t="shared" si="124"/>
        <v>7.2</v>
      </c>
      <c r="AD225" s="171" t="str">
        <f t="shared" si="125"/>
        <v/>
      </c>
      <c r="AE225" s="171" t="str">
        <f t="shared" si="126"/>
        <v/>
      </c>
      <c r="AF225" s="172" t="str">
        <f t="shared" si="127"/>
        <v/>
      </c>
      <c r="AG225" s="173" t="str">
        <f t="shared" si="120"/>
        <v/>
      </c>
      <c r="AH225" s="24" t="str">
        <f>IF(F225="","",RANK(AG225,$AG$223:$AG$234)+COUNTIF(AG225:$AG$234,AG225)-1)</f>
        <v/>
      </c>
      <c r="AI225" s="2" t="str">
        <f t="shared" si="121"/>
        <v/>
      </c>
    </row>
    <row r="226" spans="4:35" ht="20.100000000000001" customHeight="1" x14ac:dyDescent="0.35">
      <c r="D226" s="35"/>
      <c r="E226" s="38"/>
      <c r="F226" s="141" t="str">
        <f>$F$57</f>
        <v/>
      </c>
      <c r="G226" s="22" t="str">
        <f>$G$74</f>
        <v/>
      </c>
      <c r="H226" s="20" t="str">
        <f>$H$74</f>
        <v/>
      </c>
      <c r="I226" s="20" t="str">
        <f>$I$74</f>
        <v/>
      </c>
      <c r="J226" s="20" t="str">
        <f>$J$74</f>
        <v/>
      </c>
      <c r="K226" s="20" t="str">
        <f>$K$74</f>
        <v/>
      </c>
      <c r="L226" s="21" t="str">
        <f>$L$74</f>
        <v/>
      </c>
      <c r="M226" s="345" t="str">
        <f>$M$74</f>
        <v/>
      </c>
      <c r="N226" s="342" t="str">
        <f>$N$74</f>
        <v/>
      </c>
      <c r="O226" s="21" t="str">
        <f>$O$74</f>
        <v/>
      </c>
      <c r="P226" s="350" t="str">
        <f>$P$74</f>
        <v/>
      </c>
      <c r="Q226" s="395"/>
      <c r="R226" s="9"/>
      <c r="S226" s="28" t="str">
        <f>IFERROR(HLOOKUP($S$222,$G$222:$P$234,5,FALSE),"")</f>
        <v/>
      </c>
      <c r="T226" s="26" t="str">
        <f>IFERROR(HLOOKUP($T$222,$G$222:$P$234,5,FALSE),"")</f>
        <v/>
      </c>
      <c r="U226" s="170" t="str">
        <f>IFERROR(HLOOKUP($U$222,$G$222:$P$234,5,FALSE),"")</f>
        <v/>
      </c>
      <c r="V226" s="27" t="str">
        <f>IFERROR(HLOOKUP($V$222,$G$222:$P$234,5,FALSE),"")</f>
        <v/>
      </c>
      <c r="W226" s="40" t="str">
        <f t="shared" si="122"/>
        <v/>
      </c>
      <c r="X226" s="24" t="str">
        <f>IF(F226="","",RANK(W226,$W$223:$W$234)+COUNTIF(W226:$W$234,W226)-1)</f>
        <v/>
      </c>
      <c r="Y226" s="2" t="str">
        <f t="shared" si="123"/>
        <v/>
      </c>
      <c r="Z226" s="9"/>
      <c r="AA226" s="9"/>
      <c r="AB226" s="9"/>
      <c r="AC226" s="42" t="str">
        <f t="shared" si="124"/>
        <v/>
      </c>
      <c r="AD226" s="171" t="str">
        <f t="shared" si="125"/>
        <v/>
      </c>
      <c r="AE226" s="171" t="str">
        <f t="shared" si="126"/>
        <v/>
      </c>
      <c r="AF226" s="172" t="str">
        <f t="shared" si="127"/>
        <v/>
      </c>
      <c r="AG226" s="173" t="str">
        <f t="shared" si="120"/>
        <v/>
      </c>
      <c r="AH226" s="24" t="str">
        <f>IF(F226="","",RANK(AG226,$AG$223:$AG$234)+COUNTIF(AG226:$AG$234,AG226)-1)</f>
        <v/>
      </c>
      <c r="AI226" s="2" t="str">
        <f t="shared" si="121"/>
        <v/>
      </c>
    </row>
    <row r="227" spans="4:35" ht="20.100000000000001" customHeight="1" x14ac:dyDescent="0.35">
      <c r="D227" s="35"/>
      <c r="E227" s="38"/>
      <c r="F227" s="141" t="str">
        <f>$F$58</f>
        <v/>
      </c>
      <c r="G227" s="22" t="str">
        <f>$G$75</f>
        <v/>
      </c>
      <c r="H227" s="20" t="str">
        <f>$H$75</f>
        <v/>
      </c>
      <c r="I227" s="20" t="str">
        <f>$I$75</f>
        <v/>
      </c>
      <c r="J227" s="20" t="str">
        <f>$J$75</f>
        <v/>
      </c>
      <c r="K227" s="20" t="str">
        <f>$K$75</f>
        <v/>
      </c>
      <c r="L227" s="21" t="str">
        <f>$L$75</f>
        <v/>
      </c>
      <c r="M227" s="345" t="str">
        <f>$M$75</f>
        <v/>
      </c>
      <c r="N227" s="342" t="str">
        <f>$N$75</f>
        <v/>
      </c>
      <c r="O227" s="21" t="str">
        <f>$O$75</f>
        <v/>
      </c>
      <c r="P227" s="350" t="str">
        <f>$P$75</f>
        <v/>
      </c>
      <c r="Q227" s="395"/>
      <c r="R227" s="9"/>
      <c r="S227" s="28" t="str">
        <f>IFERROR(HLOOKUP($S$222,$G$222:$P$234,6,FALSE),"")</f>
        <v/>
      </c>
      <c r="T227" s="26" t="str">
        <f>IFERROR(HLOOKUP($T$222,$G$222:$P$234,6,FALSE),"")</f>
        <v/>
      </c>
      <c r="U227" s="170" t="str">
        <f>IFERROR(HLOOKUP($U$222,$G$222:$P$234,6,FALSE),"")</f>
        <v/>
      </c>
      <c r="V227" s="27" t="str">
        <f>IFERROR(HLOOKUP($V$222,$G$222:$P$234,6,FALSE),"")</f>
        <v/>
      </c>
      <c r="W227" s="40" t="str">
        <f t="shared" si="122"/>
        <v/>
      </c>
      <c r="X227" s="24" t="str">
        <f>IF(F227="","",RANK(W227,$W$223:$W$234)+COUNTIF(W227:$W$234,W227)-1)</f>
        <v/>
      </c>
      <c r="Y227" s="2" t="str">
        <f t="shared" si="123"/>
        <v/>
      </c>
      <c r="Z227" s="9"/>
      <c r="AA227" s="9"/>
      <c r="AB227" s="9"/>
      <c r="AC227" s="42" t="str">
        <f t="shared" si="124"/>
        <v/>
      </c>
      <c r="AD227" s="171" t="str">
        <f t="shared" si="125"/>
        <v/>
      </c>
      <c r="AE227" s="171" t="str">
        <f t="shared" si="126"/>
        <v/>
      </c>
      <c r="AF227" s="172" t="str">
        <f t="shared" si="127"/>
        <v/>
      </c>
      <c r="AG227" s="173" t="str">
        <f t="shared" si="120"/>
        <v/>
      </c>
      <c r="AH227" s="24" t="str">
        <f>IF(F227="","",RANK(AG227,$AG$223:$AG$234)+COUNTIF(AG227:$AG$234,AG227)-1)</f>
        <v/>
      </c>
      <c r="AI227" s="2" t="str">
        <f t="shared" si="121"/>
        <v/>
      </c>
    </row>
    <row r="228" spans="4:35" ht="20.100000000000001" customHeight="1" x14ac:dyDescent="0.35">
      <c r="D228" s="35"/>
      <c r="E228" s="38"/>
      <c r="F228" s="141" t="str">
        <f>$F$59</f>
        <v/>
      </c>
      <c r="G228" s="22" t="str">
        <f>$G$76</f>
        <v/>
      </c>
      <c r="H228" s="20" t="str">
        <f>$H$76</f>
        <v/>
      </c>
      <c r="I228" s="20" t="str">
        <f>$I$76</f>
        <v/>
      </c>
      <c r="J228" s="20" t="str">
        <f>$J$76</f>
        <v/>
      </c>
      <c r="K228" s="20" t="str">
        <f>$K$76</f>
        <v/>
      </c>
      <c r="L228" s="21" t="str">
        <f>$L$76</f>
        <v/>
      </c>
      <c r="M228" s="345" t="str">
        <f>$M$76</f>
        <v/>
      </c>
      <c r="N228" s="342" t="str">
        <f>$N$76</f>
        <v/>
      </c>
      <c r="O228" s="21" t="str">
        <f>$O$76</f>
        <v/>
      </c>
      <c r="P228" s="350" t="str">
        <f>$P$76</f>
        <v/>
      </c>
      <c r="Q228" s="395"/>
      <c r="R228" s="9"/>
      <c r="S228" s="28" t="str">
        <f>IFERROR(HLOOKUP($S$222,$G$222:$P$234,7,FALSE),"")</f>
        <v/>
      </c>
      <c r="T228" s="26" t="str">
        <f>IFERROR(HLOOKUP($T$222,$G$222:$P$234,7,FALSE),"")</f>
        <v/>
      </c>
      <c r="U228" s="170" t="str">
        <f>IFERROR(HLOOKUP($U$222,$G$222:$P$234,7,FALSE),"")</f>
        <v/>
      </c>
      <c r="V228" s="27" t="str">
        <f>IFERROR(HLOOKUP($V$222,$G$222:$P$234,7,FALSE),"")</f>
        <v/>
      </c>
      <c r="W228" s="40" t="str">
        <f t="shared" si="122"/>
        <v/>
      </c>
      <c r="X228" s="24" t="str">
        <f>IF(F228="","",RANK(W228,$W$223:$W$234)+COUNTIF(W228:$W$234,W228)-1)</f>
        <v/>
      </c>
      <c r="Y228" s="2" t="str">
        <f t="shared" si="123"/>
        <v/>
      </c>
      <c r="Z228" s="9"/>
      <c r="AA228" s="9"/>
      <c r="AB228" s="9"/>
      <c r="AC228" s="42" t="str">
        <f t="shared" si="124"/>
        <v/>
      </c>
      <c r="AD228" s="171" t="str">
        <f t="shared" si="125"/>
        <v/>
      </c>
      <c r="AE228" s="171" t="str">
        <f t="shared" si="126"/>
        <v/>
      </c>
      <c r="AF228" s="172" t="str">
        <f t="shared" si="127"/>
        <v/>
      </c>
      <c r="AG228" s="173" t="str">
        <f t="shared" si="120"/>
        <v/>
      </c>
      <c r="AH228" s="24" t="str">
        <f>IF(F228="","",RANK(AG228,$AG$223:$AG$234)+COUNTIF(AG228:$AG$234,AG228)-1)</f>
        <v/>
      </c>
      <c r="AI228" s="2" t="str">
        <f t="shared" si="121"/>
        <v/>
      </c>
    </row>
    <row r="229" spans="4:35" ht="20.100000000000001" customHeight="1" x14ac:dyDescent="0.35">
      <c r="D229" s="35"/>
      <c r="E229" s="38"/>
      <c r="F229" s="141" t="str">
        <f>$F$60</f>
        <v/>
      </c>
      <c r="G229" s="22" t="str">
        <f>$G$77</f>
        <v/>
      </c>
      <c r="H229" s="20" t="str">
        <f>$H$77</f>
        <v/>
      </c>
      <c r="I229" s="20" t="str">
        <f>$I$77</f>
        <v/>
      </c>
      <c r="J229" s="20" t="str">
        <f>$J$77</f>
        <v/>
      </c>
      <c r="K229" s="20" t="str">
        <f>$K$77</f>
        <v/>
      </c>
      <c r="L229" s="21" t="str">
        <f>$L$77</f>
        <v/>
      </c>
      <c r="M229" s="345" t="str">
        <f>$M$77</f>
        <v/>
      </c>
      <c r="N229" s="342" t="str">
        <f>$N$77</f>
        <v/>
      </c>
      <c r="O229" s="21" t="str">
        <f>$O$77</f>
        <v/>
      </c>
      <c r="P229" s="350" t="str">
        <f>$P$77</f>
        <v/>
      </c>
      <c r="Q229" s="395"/>
      <c r="R229" s="9"/>
      <c r="S229" s="28" t="str">
        <f>IFERROR(HLOOKUP($S$222,$G$222:$P$234,8,FALSE),"")</f>
        <v/>
      </c>
      <c r="T229" s="26" t="str">
        <f>IFERROR(HLOOKUP($T$222,$G$222:$P$234,8,FALSE),"")</f>
        <v/>
      </c>
      <c r="U229" s="170" t="str">
        <f>IFERROR(HLOOKUP($U$222,$G$222:$P$234,8,FALSE),"")</f>
        <v/>
      </c>
      <c r="V229" s="27" t="str">
        <f>IFERROR(HLOOKUP($V$222,$G$222:$P$234,8,FALSE),"")</f>
        <v/>
      </c>
      <c r="W229" s="40" t="str">
        <f t="shared" si="122"/>
        <v/>
      </c>
      <c r="X229" s="24" t="str">
        <f>IF(F229="","",RANK(W229,$W$223:$W$234)+COUNTIF(W229:$W$234,W229)-1)</f>
        <v/>
      </c>
      <c r="Y229" s="2" t="str">
        <f t="shared" si="123"/>
        <v/>
      </c>
      <c r="Z229" s="9"/>
      <c r="AA229" s="9"/>
      <c r="AB229" s="9"/>
      <c r="AC229" s="42" t="str">
        <f t="shared" si="124"/>
        <v/>
      </c>
      <c r="AD229" s="171" t="str">
        <f t="shared" si="125"/>
        <v/>
      </c>
      <c r="AE229" s="171" t="str">
        <f t="shared" si="126"/>
        <v/>
      </c>
      <c r="AF229" s="172" t="str">
        <f t="shared" si="127"/>
        <v/>
      </c>
      <c r="AG229" s="173" t="str">
        <f t="shared" si="120"/>
        <v/>
      </c>
      <c r="AH229" s="24" t="str">
        <f>IF(F229="","",RANK(AG229,$AG$223:$AG$234)+COUNTIF(AG229:$AG$234,AG229)-1)</f>
        <v/>
      </c>
      <c r="AI229" s="2" t="str">
        <f t="shared" si="121"/>
        <v/>
      </c>
    </row>
    <row r="230" spans="4:35" ht="20.100000000000001" customHeight="1" x14ac:dyDescent="0.35">
      <c r="D230" s="35"/>
      <c r="E230" s="38"/>
      <c r="F230" s="141" t="str">
        <f>$F$61</f>
        <v/>
      </c>
      <c r="G230" s="22" t="str">
        <f>$G$78</f>
        <v/>
      </c>
      <c r="H230" s="20" t="str">
        <f>$H$78</f>
        <v/>
      </c>
      <c r="I230" s="20" t="str">
        <f>$I$78</f>
        <v/>
      </c>
      <c r="J230" s="20" t="str">
        <f>$J$78</f>
        <v/>
      </c>
      <c r="K230" s="20" t="str">
        <f>$K$78</f>
        <v/>
      </c>
      <c r="L230" s="21" t="str">
        <f>$L$78</f>
        <v/>
      </c>
      <c r="M230" s="345" t="str">
        <f>$M$78</f>
        <v/>
      </c>
      <c r="N230" s="342" t="str">
        <f>$N$78</f>
        <v/>
      </c>
      <c r="O230" s="21" t="str">
        <f>$O$78</f>
        <v/>
      </c>
      <c r="P230" s="350" t="str">
        <f>$P$78</f>
        <v/>
      </c>
      <c r="Q230" s="395"/>
      <c r="R230" s="9"/>
      <c r="S230" s="28" t="str">
        <f>IFERROR(HLOOKUP($S$222,$G$222:$P$234,9,FALSE),"")</f>
        <v/>
      </c>
      <c r="T230" s="26" t="str">
        <f>IFERROR(HLOOKUP($T$222,$G$222:$P$234,9,FALSE),"")</f>
        <v/>
      </c>
      <c r="U230" s="170" t="str">
        <f>IFERROR(HLOOKUP($U$222,$G$222:$P$234,9,FALSE),"")</f>
        <v/>
      </c>
      <c r="V230" s="27" t="str">
        <f>IFERROR(HLOOKUP($V$222,$G$222:$P$234,9,FALSE),"")</f>
        <v/>
      </c>
      <c r="W230" s="40" t="str">
        <f t="shared" si="122"/>
        <v/>
      </c>
      <c r="X230" s="24" t="str">
        <f>IF(F230="","",RANK(W230,$W$223:$W$234)+COUNTIF(W230:$W$234,W230)-1)</f>
        <v/>
      </c>
      <c r="Y230" s="2" t="str">
        <f t="shared" si="123"/>
        <v/>
      </c>
      <c r="Z230" s="9"/>
      <c r="AA230" s="9"/>
      <c r="AB230" s="9"/>
      <c r="AC230" s="42" t="str">
        <f t="shared" si="124"/>
        <v/>
      </c>
      <c r="AD230" s="171" t="str">
        <f t="shared" si="125"/>
        <v/>
      </c>
      <c r="AE230" s="171" t="str">
        <f t="shared" si="126"/>
        <v/>
      </c>
      <c r="AF230" s="172" t="str">
        <f t="shared" si="127"/>
        <v/>
      </c>
      <c r="AG230" s="173" t="str">
        <f t="shared" si="120"/>
        <v/>
      </c>
      <c r="AH230" s="24" t="str">
        <f>IF(F230="","",RANK(AG230,$AG$223:$AG$234)+COUNTIF(AG230:$AG$234,AG230)-1)</f>
        <v/>
      </c>
      <c r="AI230" s="2" t="str">
        <f t="shared" si="121"/>
        <v/>
      </c>
    </row>
    <row r="231" spans="4:35" ht="20.100000000000001" customHeight="1" x14ac:dyDescent="0.35">
      <c r="D231" s="35"/>
      <c r="E231" s="38"/>
      <c r="F231" s="141" t="str">
        <f>$F$62</f>
        <v/>
      </c>
      <c r="G231" s="22" t="str">
        <f>$G$79</f>
        <v/>
      </c>
      <c r="H231" s="20" t="str">
        <f>$H$79</f>
        <v/>
      </c>
      <c r="I231" s="20" t="str">
        <f>$I$79</f>
        <v/>
      </c>
      <c r="J231" s="20" t="str">
        <f>$J$79</f>
        <v/>
      </c>
      <c r="K231" s="20" t="str">
        <f>$K$79</f>
        <v/>
      </c>
      <c r="L231" s="21" t="str">
        <f>$L$79</f>
        <v/>
      </c>
      <c r="M231" s="345" t="str">
        <f>$M$79</f>
        <v/>
      </c>
      <c r="N231" s="342" t="str">
        <f>$N$79</f>
        <v/>
      </c>
      <c r="O231" s="21" t="str">
        <f>$O$79</f>
        <v/>
      </c>
      <c r="P231" s="350" t="str">
        <f>$P$79</f>
        <v/>
      </c>
      <c r="Q231" s="395"/>
      <c r="R231" s="9"/>
      <c r="S231" s="28" t="str">
        <f>IFERROR(HLOOKUP($S$222,$G$222:$P$234,10,FALSE),"")</f>
        <v/>
      </c>
      <c r="T231" s="26" t="str">
        <f>IFERROR(HLOOKUP($T$222,$G$222:$P$234,10,FALSE),"")</f>
        <v/>
      </c>
      <c r="U231" s="170" t="str">
        <f>IFERROR(HLOOKUP($U$222,$G$222:$P$234,10,FALSE),"")</f>
        <v/>
      </c>
      <c r="V231" s="27" t="str">
        <f>IFERROR(HLOOKUP($V$222,$G$222:$P$234,10,FALSE),"")</f>
        <v/>
      </c>
      <c r="W231" s="40" t="str">
        <f t="shared" si="122"/>
        <v/>
      </c>
      <c r="X231" s="24" t="str">
        <f>IF(F231="","",RANK(W231,$W$223:$W$234)+COUNTIF(W231:$W$234,W231)-1)</f>
        <v/>
      </c>
      <c r="Y231" s="2" t="str">
        <f t="shared" si="123"/>
        <v/>
      </c>
      <c r="Z231" s="9"/>
      <c r="AA231" s="9"/>
      <c r="AB231" s="9"/>
      <c r="AC231" s="42" t="str">
        <f t="shared" si="124"/>
        <v/>
      </c>
      <c r="AD231" s="171" t="str">
        <f t="shared" si="125"/>
        <v/>
      </c>
      <c r="AE231" s="171" t="str">
        <f t="shared" si="126"/>
        <v/>
      </c>
      <c r="AF231" s="172" t="str">
        <f t="shared" si="127"/>
        <v/>
      </c>
      <c r="AG231" s="173" t="str">
        <f t="shared" si="120"/>
        <v/>
      </c>
      <c r="AH231" s="24" t="str">
        <f>IF(F231="","",RANK(AG231,$AG$223:$AG$234)+COUNTIF(AG231:$AG$234,AG231)-1)</f>
        <v/>
      </c>
      <c r="AI231" s="2" t="str">
        <f t="shared" si="121"/>
        <v/>
      </c>
    </row>
    <row r="232" spans="4:35" ht="20.100000000000001" customHeight="1" x14ac:dyDescent="0.35">
      <c r="D232" s="35"/>
      <c r="E232" s="38"/>
      <c r="F232" s="141" t="str">
        <f>$F$63</f>
        <v/>
      </c>
      <c r="G232" s="22" t="str">
        <f>$G$80</f>
        <v/>
      </c>
      <c r="H232" s="20" t="str">
        <f>$H$80</f>
        <v/>
      </c>
      <c r="I232" s="20" t="str">
        <f>$I$80</f>
        <v/>
      </c>
      <c r="J232" s="20" t="str">
        <f>$J$80</f>
        <v/>
      </c>
      <c r="K232" s="20" t="str">
        <f>$K$80</f>
        <v/>
      </c>
      <c r="L232" s="21" t="str">
        <f>$L$80</f>
        <v/>
      </c>
      <c r="M232" s="345" t="str">
        <f>$M$80</f>
        <v/>
      </c>
      <c r="N232" s="342" t="str">
        <f>$N$80</f>
        <v/>
      </c>
      <c r="O232" s="21" t="str">
        <f>$O$80</f>
        <v/>
      </c>
      <c r="P232" s="23" t="str">
        <f>$P$80</f>
        <v/>
      </c>
      <c r="Q232" s="395"/>
      <c r="R232" s="9"/>
      <c r="S232" s="28" t="str">
        <f>IFERROR(HLOOKUP($S$222,$G$222:$P$234,11,FALSE),"")</f>
        <v/>
      </c>
      <c r="T232" s="26" t="str">
        <f>IFERROR(HLOOKUP($T$222,$G$222:$P$234,11,FALSE),"")</f>
        <v/>
      </c>
      <c r="U232" s="170" t="str">
        <f>IFERROR(HLOOKUP($U$222,$G$222:$P$234,11,FALSE),"")</f>
        <v/>
      </c>
      <c r="V232" s="27" t="str">
        <f>IFERROR(HLOOKUP($V$222,$G$222:$P$234,11,FALSE),"")</f>
        <v/>
      </c>
      <c r="W232" s="40" t="str">
        <f t="shared" si="122"/>
        <v/>
      </c>
      <c r="X232" s="24" t="str">
        <f>IF(F232="","",RANK(W232,$W$223:$W$234)+COUNTIF(W232:$W$234,W232)-1)</f>
        <v/>
      </c>
      <c r="Y232" s="2" t="str">
        <f t="shared" si="123"/>
        <v/>
      </c>
      <c r="Z232" s="9"/>
      <c r="AA232" s="9"/>
      <c r="AB232" s="9"/>
      <c r="AC232" s="42" t="str">
        <f t="shared" si="124"/>
        <v/>
      </c>
      <c r="AD232" s="171" t="str">
        <f t="shared" si="125"/>
        <v/>
      </c>
      <c r="AE232" s="171" t="str">
        <f t="shared" si="126"/>
        <v/>
      </c>
      <c r="AF232" s="172" t="str">
        <f t="shared" si="127"/>
        <v/>
      </c>
      <c r="AG232" s="173" t="str">
        <f t="shared" si="120"/>
        <v/>
      </c>
      <c r="AH232" s="24" t="str">
        <f>IF(F232="","",RANK(AG232,$AG$223:$AG$234)+COUNTIF(AG232:$AG$234,AG232)-1)</f>
        <v/>
      </c>
      <c r="AI232" s="2" t="str">
        <f t="shared" si="121"/>
        <v/>
      </c>
    </row>
    <row r="233" spans="4:35" ht="20.100000000000001" customHeight="1" x14ac:dyDescent="0.35">
      <c r="D233" s="35"/>
      <c r="E233" s="38"/>
      <c r="F233" s="141" t="str">
        <f>$F$64</f>
        <v/>
      </c>
      <c r="G233" s="22" t="str">
        <f>$G$81</f>
        <v/>
      </c>
      <c r="H233" s="20" t="str">
        <f>$H$81</f>
        <v/>
      </c>
      <c r="I233" s="20" t="str">
        <f>$I$81</f>
        <v/>
      </c>
      <c r="J233" s="20" t="str">
        <f>$J$81</f>
        <v/>
      </c>
      <c r="K233" s="20" t="str">
        <f>$K$81</f>
        <v/>
      </c>
      <c r="L233" s="21" t="str">
        <f>$L$81</f>
        <v/>
      </c>
      <c r="M233" s="345" t="str">
        <f>$M$81</f>
        <v/>
      </c>
      <c r="N233" s="342" t="str">
        <f>$N$81</f>
        <v/>
      </c>
      <c r="O233" s="21" t="str">
        <f>$O$81</f>
        <v/>
      </c>
      <c r="P233" s="350" t="str">
        <f>$P$81</f>
        <v/>
      </c>
      <c r="Q233" s="395"/>
      <c r="R233" s="9"/>
      <c r="S233" s="28" t="str">
        <f>IFERROR(HLOOKUP($S$222,$G$222:$P$234,12,FALSE),"")</f>
        <v/>
      </c>
      <c r="T233" s="26" t="str">
        <f>IFERROR(HLOOKUP($T$222,$G$222:$P$234,12,FALSE),"")</f>
        <v/>
      </c>
      <c r="U233" s="170" t="str">
        <f>IFERROR(HLOOKUP($U$222,$G$222:$P$234,12,FALSE),"")</f>
        <v/>
      </c>
      <c r="V233" s="27" t="str">
        <f>IFERROR(HLOOKUP($V$222,$G$222:$P$234,12,FALSE),"")</f>
        <v/>
      </c>
      <c r="W233" s="40" t="str">
        <f t="shared" si="122"/>
        <v/>
      </c>
      <c r="X233" s="24" t="str">
        <f>IF(F233="","",RANK(W233,$W$223:$W$234)+COUNTIF(W233:$W$234,W233)-1)</f>
        <v/>
      </c>
      <c r="Y233" s="2" t="str">
        <f t="shared" si="123"/>
        <v/>
      </c>
      <c r="Z233" s="9"/>
      <c r="AA233" s="9"/>
      <c r="AB233" s="9"/>
      <c r="AC233" s="42" t="str">
        <f t="shared" si="124"/>
        <v/>
      </c>
      <c r="AD233" s="171" t="str">
        <f t="shared" si="125"/>
        <v/>
      </c>
      <c r="AE233" s="171" t="str">
        <f t="shared" si="126"/>
        <v/>
      </c>
      <c r="AF233" s="172" t="str">
        <f t="shared" si="127"/>
        <v/>
      </c>
      <c r="AG233" s="173" t="str">
        <f t="shared" si="120"/>
        <v/>
      </c>
      <c r="AH233" s="24" t="str">
        <f>IF(F233="","",RANK(AG233,$AG$223:$AG$234)+COUNTIF(AG233:$AG$234,AG233)-1)</f>
        <v/>
      </c>
      <c r="AI233" s="2" t="str">
        <f t="shared" si="121"/>
        <v/>
      </c>
    </row>
    <row r="234" spans="4:35" ht="20.100000000000001" customHeight="1" thickBot="1" x14ac:dyDescent="0.4">
      <c r="D234" s="35"/>
      <c r="E234" s="38"/>
      <c r="F234" s="142" t="str">
        <f>$F$65</f>
        <v/>
      </c>
      <c r="G234" s="143" t="str">
        <f>$G$82</f>
        <v/>
      </c>
      <c r="H234" s="144" t="str">
        <f>$H$82</f>
        <v/>
      </c>
      <c r="I234" s="144" t="str">
        <f>$I$82</f>
        <v/>
      </c>
      <c r="J234" s="144" t="str">
        <f>$J$82</f>
        <v/>
      </c>
      <c r="K234" s="144" t="str">
        <f>$K$82</f>
        <v/>
      </c>
      <c r="L234" s="145" t="str">
        <f>$L$82</f>
        <v/>
      </c>
      <c r="M234" s="346" t="str">
        <f>$M$82</f>
        <v/>
      </c>
      <c r="N234" s="343" t="str">
        <f>$N$82</f>
        <v/>
      </c>
      <c r="O234" s="145" t="str">
        <f>$O$82</f>
        <v/>
      </c>
      <c r="P234" s="351" t="str">
        <f>$P$82</f>
        <v/>
      </c>
      <c r="Q234" s="395"/>
      <c r="R234" s="9"/>
      <c r="S234" s="178" t="str">
        <f>IFERROR(HLOOKUP($S$222,$G$222:$P$234,13,FALSE),"")</f>
        <v/>
      </c>
      <c r="T234" s="175" t="str">
        <f>IFERROR(HLOOKUP($T$222,$G$222:$P$234,13,FALSE),"")</f>
        <v/>
      </c>
      <c r="U234" s="179" t="str">
        <f>IFERROR(HLOOKUP($U$222,$G$222:$P$234,13,FALSE),"")</f>
        <v/>
      </c>
      <c r="V234" s="176" t="str">
        <f>IFERROR(HLOOKUP($V$222,$G$222:$P$234,13,FALSE),"")</f>
        <v/>
      </c>
      <c r="W234" s="180" t="str">
        <f t="shared" si="122"/>
        <v/>
      </c>
      <c r="X234" s="177" t="str">
        <f>IF(F234="","",RANK(W234,$W$223:$W$234)+COUNTIF(W234:$W$234,W234)-1)</f>
        <v/>
      </c>
      <c r="Y234" s="2" t="str">
        <f t="shared" si="123"/>
        <v/>
      </c>
      <c r="Z234" s="9"/>
      <c r="AA234" s="9"/>
      <c r="AB234" s="9"/>
      <c r="AC234" s="181" t="str">
        <f t="shared" si="124"/>
        <v/>
      </c>
      <c r="AD234" s="182" t="str">
        <f t="shared" si="125"/>
        <v/>
      </c>
      <c r="AE234" s="182" t="str">
        <f t="shared" si="126"/>
        <v/>
      </c>
      <c r="AF234" s="183" t="str">
        <f t="shared" si="127"/>
        <v/>
      </c>
      <c r="AG234" s="184" t="str">
        <f t="shared" si="120"/>
        <v/>
      </c>
      <c r="AH234" s="177" t="str">
        <f>IF(F234="","",RANK(AG234,$AG$223:$AG$234)+COUNTIF(AG234:$AG$234,AG234)-1)</f>
        <v/>
      </c>
      <c r="AI234" s="2" t="str">
        <f t="shared" si="121"/>
        <v/>
      </c>
    </row>
    <row r="235" spans="4:35" ht="20.100000000000001" customHeight="1" thickTop="1" x14ac:dyDescent="0.35"/>
  </sheetData>
  <mergeCells count="3">
    <mergeCell ref="AB52:AH52"/>
    <mergeCell ref="G69:P69"/>
    <mergeCell ref="D7:F7"/>
  </mergeCells>
  <phoneticPr fontId="2"/>
  <conditionalFormatting sqref="Q87:Q98">
    <cfRule type="cellIs" dxfId="69" priority="66" operator="lessThan">
      <formula>3</formula>
    </cfRule>
  </conditionalFormatting>
  <conditionalFormatting sqref="G54:G65">
    <cfRule type="cellIs" dxfId="68" priority="65" operator="equal">
      <formula>MAX($G$54:$G$65)</formula>
    </cfRule>
  </conditionalFormatting>
  <conditionalFormatting sqref="H54:H65">
    <cfRule type="cellIs" dxfId="67" priority="64" operator="equal">
      <formula>MAX($H$54:$H$65)</formula>
    </cfRule>
  </conditionalFormatting>
  <conditionalFormatting sqref="I54:M65 O54:AA65">
    <cfRule type="cellIs" dxfId="66" priority="63" operator="equal">
      <formula>MAX($I$54:$I$65)</formula>
    </cfRule>
  </conditionalFormatting>
  <conditionalFormatting sqref="J54:J65">
    <cfRule type="cellIs" dxfId="65" priority="62" operator="equal">
      <formula>MAX($J$54:$J$65)</formula>
    </cfRule>
  </conditionalFormatting>
  <conditionalFormatting sqref="K54:K65">
    <cfRule type="cellIs" dxfId="64" priority="61" operator="equal">
      <formula>MAX($K$54:$K$65)</formula>
    </cfRule>
  </conditionalFormatting>
  <conditionalFormatting sqref="L54:L65">
    <cfRule type="cellIs" dxfId="63" priority="60" operator="equal">
      <formula>MAX($L$54:$L$65)</formula>
    </cfRule>
  </conditionalFormatting>
  <conditionalFormatting sqref="M54:M65">
    <cfRule type="cellIs" dxfId="62" priority="59" operator="equal">
      <formula>MAX($M$54:$M$65)</formula>
    </cfRule>
  </conditionalFormatting>
  <conditionalFormatting sqref="N54:N65">
    <cfRule type="cellIs" dxfId="61" priority="58" operator="equal">
      <formula>MAX($N$54:$N$65)</formula>
    </cfRule>
  </conditionalFormatting>
  <conditionalFormatting sqref="O54:O65">
    <cfRule type="cellIs" dxfId="60" priority="57" operator="equal">
      <formula>MAX($O$54:$O$65)</formula>
    </cfRule>
  </conditionalFormatting>
  <conditionalFormatting sqref="P54:P65">
    <cfRule type="cellIs" dxfId="59" priority="56" operator="equal">
      <formula>MAX($P$54:$P$65)</formula>
    </cfRule>
  </conditionalFormatting>
  <conditionalFormatting sqref="Q54:Q65">
    <cfRule type="cellIs" dxfId="58" priority="55" operator="equal">
      <formula>"MAX($Q$54:$Q$65)"</formula>
    </cfRule>
  </conditionalFormatting>
  <conditionalFormatting sqref="R54:R65">
    <cfRule type="cellIs" dxfId="57" priority="54" operator="equal">
      <formula>MAX($R$54:$R$65)</formula>
    </cfRule>
  </conditionalFormatting>
  <conditionalFormatting sqref="S54:S65">
    <cfRule type="cellIs" dxfId="56" priority="53" operator="equal">
      <formula>MAX($S$54:$S$65)</formula>
    </cfRule>
  </conditionalFormatting>
  <conditionalFormatting sqref="T54:T65">
    <cfRule type="cellIs" dxfId="55" priority="52" operator="equal">
      <formula>MAX($T$54:$T$65)</formula>
    </cfRule>
  </conditionalFormatting>
  <conditionalFormatting sqref="U54:U65">
    <cfRule type="cellIs" dxfId="54" priority="51" operator="equal">
      <formula>MAX($U$54:$U$65)</formula>
    </cfRule>
  </conditionalFormatting>
  <conditionalFormatting sqref="V54:V65">
    <cfRule type="cellIs" dxfId="53" priority="50" operator="equal">
      <formula>MAX($V$54:$V$65)</formula>
    </cfRule>
  </conditionalFormatting>
  <conditionalFormatting sqref="W54:W65">
    <cfRule type="cellIs" dxfId="52" priority="49" operator="equal">
      <formula>MAX($W$54:$W$65)</formula>
    </cfRule>
  </conditionalFormatting>
  <conditionalFormatting sqref="X54:X65">
    <cfRule type="cellIs" dxfId="51" priority="48" operator="equal">
      <formula>MAX($X$54:$X$65)</formula>
    </cfRule>
  </conditionalFormatting>
  <conditionalFormatting sqref="Y54:AA65">
    <cfRule type="cellIs" dxfId="50" priority="47" operator="equal">
      <formula>MAX($Y$54:$Y$65)</formula>
    </cfRule>
  </conditionalFormatting>
  <conditionalFormatting sqref="AB54:AB65">
    <cfRule type="cellIs" dxfId="49" priority="46" operator="equal">
      <formula>MAX($AB$54:$AB$65)</formula>
    </cfRule>
  </conditionalFormatting>
  <conditionalFormatting sqref="AC54:AC65">
    <cfRule type="cellIs" dxfId="48" priority="45" operator="equal">
      <formula>MAX($AC$54:$AC$65)</formula>
    </cfRule>
  </conditionalFormatting>
  <conditionalFormatting sqref="AD54:AD65">
    <cfRule type="cellIs" dxfId="47" priority="44" operator="equal">
      <formula>MAX($AD$54:$AD$65)</formula>
    </cfRule>
  </conditionalFormatting>
  <conditionalFormatting sqref="AE54:AE65">
    <cfRule type="cellIs" dxfId="46" priority="43" operator="equal">
      <formula>MAX($AE$54:$AE$65)</formula>
    </cfRule>
  </conditionalFormatting>
  <conditionalFormatting sqref="AF54:AF65">
    <cfRule type="cellIs" dxfId="45" priority="42" operator="equal">
      <formula>MAX($AF$54:$AF$65)</formula>
    </cfRule>
  </conditionalFormatting>
  <conditionalFormatting sqref="AG54:AG65">
    <cfRule type="cellIs" dxfId="44" priority="41" operator="equal">
      <formula>MAX($AG$54:$AG$65)</formula>
    </cfRule>
  </conditionalFormatting>
  <conditionalFormatting sqref="X87:X98">
    <cfRule type="cellIs" dxfId="43" priority="40" operator="lessThanOrEqual">
      <formula>3</formula>
    </cfRule>
  </conditionalFormatting>
  <conditionalFormatting sqref="X104:X115">
    <cfRule type="cellIs" dxfId="42" priority="39" operator="lessThanOrEqual">
      <formula>3</formula>
    </cfRule>
  </conditionalFormatting>
  <conditionalFormatting sqref="X121:X132">
    <cfRule type="cellIs" dxfId="41" priority="38" operator="lessThanOrEqual">
      <formula>3</formula>
    </cfRule>
  </conditionalFormatting>
  <conditionalFormatting sqref="X138:X149">
    <cfRule type="cellIs" dxfId="40" priority="37" operator="lessThanOrEqual">
      <formula>3</formula>
    </cfRule>
  </conditionalFormatting>
  <conditionalFormatting sqref="X155:X166">
    <cfRule type="cellIs" dxfId="39" priority="36" operator="lessThanOrEqual">
      <formula>3</formula>
    </cfRule>
  </conditionalFormatting>
  <conditionalFormatting sqref="X172:X183">
    <cfRule type="cellIs" dxfId="38" priority="35" operator="lessThanOrEqual">
      <formula>3</formula>
    </cfRule>
  </conditionalFormatting>
  <conditionalFormatting sqref="X189:X200">
    <cfRule type="cellIs" dxfId="37" priority="34" operator="lessThanOrEqual">
      <formula>3</formula>
    </cfRule>
  </conditionalFormatting>
  <conditionalFormatting sqref="X206:X217">
    <cfRule type="cellIs" dxfId="36" priority="33" operator="lessThanOrEqual">
      <formula>3</formula>
    </cfRule>
  </conditionalFormatting>
  <conditionalFormatting sqref="X223:X234">
    <cfRule type="cellIs" dxfId="35" priority="32" operator="lessThanOrEqual">
      <formula>3</formula>
    </cfRule>
  </conditionalFormatting>
  <conditionalFormatting sqref="W205:X205">
    <cfRule type="containsBlanks" dxfId="34" priority="67">
      <formula>LEN(TRIM(W205))=0</formula>
    </cfRule>
  </conditionalFormatting>
  <conditionalFormatting sqref="W222:X222">
    <cfRule type="containsBlanks" dxfId="33" priority="68">
      <formula>LEN(TRIM(W222))=0</formula>
    </cfRule>
  </conditionalFormatting>
  <conditionalFormatting sqref="W86:X86">
    <cfRule type="containsBlanks" dxfId="32" priority="31">
      <formula>LEN(TRIM(W86))=0</formula>
    </cfRule>
  </conditionalFormatting>
  <conditionalFormatting sqref="W103:X103">
    <cfRule type="containsBlanks" dxfId="31" priority="30">
      <formula>LEN(TRIM(W103))=0</formula>
    </cfRule>
  </conditionalFormatting>
  <conditionalFormatting sqref="W120:X120">
    <cfRule type="containsBlanks" dxfId="30" priority="29">
      <formula>LEN(TRIM(W120))=0</formula>
    </cfRule>
  </conditionalFormatting>
  <conditionalFormatting sqref="W137:X137">
    <cfRule type="containsBlanks" dxfId="29" priority="28">
      <formula>LEN(TRIM(W137))=0</formula>
    </cfRule>
  </conditionalFormatting>
  <conditionalFormatting sqref="W154:X154">
    <cfRule type="containsBlanks" dxfId="28" priority="27">
      <formula>LEN(TRIM(W154))=0</formula>
    </cfRule>
  </conditionalFormatting>
  <conditionalFormatting sqref="W171:X171">
    <cfRule type="containsBlanks" dxfId="27" priority="26">
      <formula>LEN(TRIM(W171))=0</formula>
    </cfRule>
  </conditionalFormatting>
  <conditionalFormatting sqref="W188:X188">
    <cfRule type="containsBlanks" dxfId="26" priority="25">
      <formula>LEN(TRIM(W188))=0</formula>
    </cfRule>
  </conditionalFormatting>
  <conditionalFormatting sqref="AH87:AH98">
    <cfRule type="cellIs" dxfId="25" priority="23" operator="equal">
      <formula>1</formula>
    </cfRule>
    <cfRule type="cellIs" priority="24" operator="equal">
      <formula>MIN($AH$87:$AH$98)</formula>
    </cfRule>
  </conditionalFormatting>
  <conditionalFormatting sqref="AH104:AH115">
    <cfRule type="cellIs" dxfId="24" priority="22" operator="equal">
      <formula>1</formula>
    </cfRule>
  </conditionalFormatting>
  <conditionalFormatting sqref="AH121:AH132">
    <cfRule type="cellIs" dxfId="23" priority="21" operator="equal">
      <formula>1</formula>
    </cfRule>
  </conditionalFormatting>
  <conditionalFormatting sqref="AH138:AH149">
    <cfRule type="cellIs" dxfId="22" priority="20" operator="equal">
      <formula>1</formula>
    </cfRule>
  </conditionalFormatting>
  <conditionalFormatting sqref="AH155:AH166">
    <cfRule type="cellIs" dxfId="21" priority="19" operator="equal">
      <formula>1</formula>
    </cfRule>
  </conditionalFormatting>
  <conditionalFormatting sqref="AH172:AH183">
    <cfRule type="cellIs" dxfId="20" priority="18" operator="equal">
      <formula>1</formula>
    </cfRule>
  </conditionalFormatting>
  <conditionalFormatting sqref="AH189:AH200">
    <cfRule type="cellIs" dxfId="19" priority="17" operator="equal">
      <formula>1</formula>
    </cfRule>
  </conditionalFormatting>
  <conditionalFormatting sqref="AH206:AH217">
    <cfRule type="cellIs" dxfId="18" priority="16" operator="equal">
      <formula>1</formula>
    </cfRule>
  </conditionalFormatting>
  <conditionalFormatting sqref="AH223:AH234">
    <cfRule type="cellIs" dxfId="17" priority="15" operator="equal">
      <formula>1</formula>
    </cfRule>
  </conditionalFormatting>
  <conditionalFormatting sqref="E9:F42">
    <cfRule type="containsBlanks" dxfId="16" priority="14">
      <formula>LEN(TRIM(E9))=0</formula>
    </cfRule>
  </conditionalFormatting>
  <conditionalFormatting sqref="AH54">
    <cfRule type="cellIs" dxfId="15" priority="13" operator="equal">
      <formula>MAX($AG$54:$AG$65)</formula>
    </cfRule>
  </conditionalFormatting>
  <conditionalFormatting sqref="Z54:Z64">
    <cfRule type="cellIs" dxfId="14" priority="12" operator="equal">
      <formula>MAX($Z$54:$Z$65)</formula>
    </cfRule>
  </conditionalFormatting>
  <conditionalFormatting sqref="AA54:AA65">
    <cfRule type="cellIs" dxfId="13" priority="11" operator="equal">
      <formula>MAX($AA$54:$AA$65)</formula>
    </cfRule>
  </conditionalFormatting>
  <conditionalFormatting sqref="AH54:AH65">
    <cfRule type="cellIs" dxfId="12" priority="10" operator="equal">
      <formula>MAX($AH$54:$AH$65)</formula>
    </cfRule>
  </conditionalFormatting>
  <conditionalFormatting sqref="Q104:Q115">
    <cfRule type="cellIs" dxfId="11" priority="9" operator="lessThan">
      <formula>3</formula>
    </cfRule>
  </conditionalFormatting>
  <conditionalFormatting sqref="Q121:Q132">
    <cfRule type="cellIs" dxfId="10" priority="8" operator="lessThan">
      <formula>3</formula>
    </cfRule>
  </conditionalFormatting>
  <conditionalFormatting sqref="Q138:Q149">
    <cfRule type="cellIs" dxfId="9" priority="7" operator="lessThan">
      <formula>3</formula>
    </cfRule>
  </conditionalFormatting>
  <conditionalFormatting sqref="Q155:Q166">
    <cfRule type="cellIs" dxfId="8" priority="6" operator="lessThan">
      <formula>3</formula>
    </cfRule>
  </conditionalFormatting>
  <conditionalFormatting sqref="Q172:Q183">
    <cfRule type="cellIs" dxfId="7" priority="5" operator="lessThan">
      <formula>3</formula>
    </cfRule>
  </conditionalFormatting>
  <conditionalFormatting sqref="Q189:Q200">
    <cfRule type="cellIs" dxfId="6" priority="4" operator="lessThan">
      <formula>3</formula>
    </cfRule>
  </conditionalFormatting>
  <conditionalFormatting sqref="Q206:Q217">
    <cfRule type="cellIs" dxfId="5" priority="3" operator="lessThan">
      <formula>3</formula>
    </cfRule>
  </conditionalFormatting>
  <conditionalFormatting sqref="Q223:Q234">
    <cfRule type="cellIs" dxfId="4" priority="2" operator="lessThan">
      <formula>3</formula>
    </cfRule>
  </conditionalFormatting>
  <conditionalFormatting sqref="F5">
    <cfRule type="containsBlanks" dxfId="3" priority="1">
      <formula>LEN(TRIM(F5))=0</formula>
    </cfRule>
  </conditionalFormatting>
  <dataValidations count="5">
    <dataValidation type="list" allowBlank="1" showInputMessage="1" showErrorMessage="1" sqref="AU72:AV80 AS80:AT80" xr:uid="{00000000-0002-0000-0500-000000000000}">
      <formula1>#REF!</formula1>
    </dataValidation>
    <dataValidation type="list" allowBlank="1" showInputMessage="1" showErrorMessage="1" sqref="F5" xr:uid="{00000000-0002-0000-0500-000001000000}">
      <formula1>$F$9:$F$43</formula1>
    </dataValidation>
    <dataValidation allowBlank="1" showInputMessage="1" showErrorMessage="1" promptTitle="入力禁止" prompt="入力しないでください。" sqref="G52:AA52 AB51:AG51" xr:uid="{00000000-0002-0000-0500-000002000000}"/>
    <dataValidation allowBlank="1" showInputMessage="1" showErrorMessage="1" promptTitle="データーの複写" prompt="データーシートの背番号と選手名を数値コピーしてください。" sqref="E9:F42" xr:uid="{00000000-0002-0000-0500-000003000000}"/>
    <dataValidation allowBlank="1" showInputMessage="1" showErrorMessage="1" promptTitle="入力禁止" prompt="入力しないでください。ラインアップシートから自動で転写されます。" sqref="F54:F65" xr:uid="{00000000-0002-0000-0500-000004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BL46"/>
  <sheetViews>
    <sheetView showGridLines="0" workbookViewId="0">
      <selection activeCell="D4" sqref="D4"/>
    </sheetView>
  </sheetViews>
  <sheetFormatPr defaultColWidth="9.140625" defaultRowHeight="20.100000000000001" customHeight="1" x14ac:dyDescent="0.35"/>
  <cols>
    <col min="1" max="2" width="9.140625" style="266"/>
    <col min="3" max="3" width="4.7109375" style="266" customWidth="1"/>
    <col min="4" max="4" width="15.7109375" style="266" customWidth="1"/>
    <col min="5" max="25" width="5.7109375" style="266" customWidth="1"/>
    <col min="26" max="32" width="7.7109375" style="266" customWidth="1"/>
    <col min="33" max="34" width="9.140625" style="266"/>
    <col min="35" max="35" width="4.7109375" style="266" customWidth="1"/>
    <col min="36" max="36" width="15.7109375" style="266" customWidth="1"/>
    <col min="37" max="57" width="5.7109375" style="266" customWidth="1"/>
    <col min="58" max="64" width="7.7109375" style="266" customWidth="1"/>
    <col min="65" max="16384" width="9.140625" style="266"/>
  </cols>
  <sheetData>
    <row r="5" spans="3:64" ht="20.100000000000001" customHeight="1" thickBot="1" x14ac:dyDescent="0.4"/>
    <row r="6" spans="3:64" ht="20.100000000000001" customHeight="1" thickTop="1" thickBot="1" x14ac:dyDescent="0.4">
      <c r="AJ6" s="299" t="str">
        <f>チーム別ラインアップ!E1</f>
        <v/>
      </c>
    </row>
    <row r="7" spans="3:64" ht="20.100000000000001" customHeight="1" thickTop="1" x14ac:dyDescent="0.35"/>
    <row r="9" spans="3:64" ht="20.100000000000001" customHeight="1" thickBot="1" x14ac:dyDescent="0.4">
      <c r="X9" s="568" t="s">
        <v>92</v>
      </c>
      <c r="Y9" s="568"/>
      <c r="AF9" s="267" t="s">
        <v>87</v>
      </c>
      <c r="BD9" s="568" t="s">
        <v>92</v>
      </c>
      <c r="BE9" s="568"/>
      <c r="BL9" s="267" t="s">
        <v>87</v>
      </c>
    </row>
    <row r="10" spans="3:64" ht="20.100000000000001" customHeight="1" thickTop="1" thickBot="1" x14ac:dyDescent="0.4">
      <c r="C10" s="535" t="s">
        <v>0</v>
      </c>
      <c r="D10" s="536" t="s">
        <v>26</v>
      </c>
      <c r="E10" s="537" t="s">
        <v>7</v>
      </c>
      <c r="F10" s="538" t="s">
        <v>8</v>
      </c>
      <c r="G10" s="538" t="s">
        <v>9</v>
      </c>
      <c r="H10" s="538" t="s">
        <v>10</v>
      </c>
      <c r="I10" s="538" t="s">
        <v>11</v>
      </c>
      <c r="J10" s="538" t="s">
        <v>12</v>
      </c>
      <c r="K10" s="538" t="s">
        <v>13</v>
      </c>
      <c r="L10" s="538" t="s">
        <v>14</v>
      </c>
      <c r="M10" s="538" t="s">
        <v>15</v>
      </c>
      <c r="N10" s="538" t="s">
        <v>16</v>
      </c>
      <c r="O10" s="538" t="s">
        <v>17</v>
      </c>
      <c r="P10" s="538" t="s">
        <v>18</v>
      </c>
      <c r="Q10" s="538" t="s">
        <v>19</v>
      </c>
      <c r="R10" s="538" t="s">
        <v>20</v>
      </c>
      <c r="S10" s="538" t="s">
        <v>21</v>
      </c>
      <c r="T10" s="538" t="s">
        <v>22</v>
      </c>
      <c r="U10" s="538" t="s">
        <v>23</v>
      </c>
      <c r="V10" s="538" t="s">
        <v>24</v>
      </c>
      <c r="W10" s="539" t="s">
        <v>25</v>
      </c>
      <c r="X10" s="540" t="s">
        <v>85</v>
      </c>
      <c r="Y10" s="541" t="s">
        <v>86</v>
      </c>
      <c r="Z10" s="537" t="s">
        <v>89</v>
      </c>
      <c r="AA10" s="538" t="s">
        <v>2</v>
      </c>
      <c r="AB10" s="538" t="s">
        <v>3</v>
      </c>
      <c r="AC10" s="538" t="s">
        <v>4</v>
      </c>
      <c r="AD10" s="538" t="s">
        <v>5</v>
      </c>
      <c r="AE10" s="538" t="s">
        <v>6</v>
      </c>
      <c r="AF10" s="541" t="s">
        <v>88</v>
      </c>
      <c r="AI10" s="535" t="s">
        <v>0</v>
      </c>
      <c r="AJ10" s="536" t="s">
        <v>26</v>
      </c>
      <c r="AK10" s="537" t="s">
        <v>7</v>
      </c>
      <c r="AL10" s="538" t="s">
        <v>8</v>
      </c>
      <c r="AM10" s="538" t="s">
        <v>9</v>
      </c>
      <c r="AN10" s="538" t="s">
        <v>10</v>
      </c>
      <c r="AO10" s="538" t="s">
        <v>11</v>
      </c>
      <c r="AP10" s="538" t="s">
        <v>12</v>
      </c>
      <c r="AQ10" s="538" t="s">
        <v>13</v>
      </c>
      <c r="AR10" s="538" t="s">
        <v>14</v>
      </c>
      <c r="AS10" s="538" t="s">
        <v>15</v>
      </c>
      <c r="AT10" s="538" t="s">
        <v>16</v>
      </c>
      <c r="AU10" s="538" t="s">
        <v>17</v>
      </c>
      <c r="AV10" s="538" t="s">
        <v>18</v>
      </c>
      <c r="AW10" s="538" t="s">
        <v>19</v>
      </c>
      <c r="AX10" s="538" t="s">
        <v>20</v>
      </c>
      <c r="AY10" s="538" t="s">
        <v>21</v>
      </c>
      <c r="AZ10" s="538" t="s">
        <v>22</v>
      </c>
      <c r="BA10" s="538" t="s">
        <v>23</v>
      </c>
      <c r="BB10" s="538" t="s">
        <v>24</v>
      </c>
      <c r="BC10" s="539" t="s">
        <v>25</v>
      </c>
      <c r="BD10" s="540" t="s">
        <v>85</v>
      </c>
      <c r="BE10" s="541" t="s">
        <v>86</v>
      </c>
      <c r="BF10" s="537" t="s">
        <v>89</v>
      </c>
      <c r="BG10" s="538" t="s">
        <v>2</v>
      </c>
      <c r="BH10" s="538" t="s">
        <v>3</v>
      </c>
      <c r="BI10" s="538" t="s">
        <v>4</v>
      </c>
      <c r="BJ10" s="538" t="s">
        <v>5</v>
      </c>
      <c r="BK10" s="538" t="s">
        <v>6</v>
      </c>
      <c r="BL10" s="541" t="s">
        <v>88</v>
      </c>
    </row>
    <row r="11" spans="3:64" ht="20.100000000000001" customHeight="1" x14ac:dyDescent="0.35">
      <c r="C11" s="268"/>
      <c r="D11" s="250"/>
      <c r="E11" s="273" t="str">
        <f>IF(D11="","",SUMIF(データー!$G$8:$G$300,D11,データー!$H$8:$H$300))</f>
        <v/>
      </c>
      <c r="F11" s="274" t="str">
        <f>IF(D11="","",SUMIF(データー!$G$8:$G$300,D11,データー!$I$8:$I$300))</f>
        <v/>
      </c>
      <c r="G11" s="274" t="str">
        <f>IF(D11="","",SUMIF(データー!$G$8:$G$300,D11,データー!$J$8:$J$300))</f>
        <v/>
      </c>
      <c r="H11" s="274" t="str">
        <f>IF(D11="","",SUMIF(データー!$G$8:$G$300,D11,データー!$K$8:$K$300))</f>
        <v/>
      </c>
      <c r="I11" s="274" t="str">
        <f>IF(D11="","",SUMIF(データー!$G$8:$G$300,D11,データー!$L$8:$L$300))</f>
        <v/>
      </c>
      <c r="J11" s="274" t="str">
        <f>IF(D11="","",SUMIF(データー!$G$8:$G$300,D11,データー!$M$8:$M$300))</f>
        <v/>
      </c>
      <c r="K11" s="274" t="str">
        <f>IF(D11="","",SUMIF(データー!$G$8:$G$300,D11,データー!$N$8:$N$300))</f>
        <v/>
      </c>
      <c r="L11" s="274" t="str">
        <f>IF(D11="","",SUMIF(データー!$G$8:$G$300,D11,データー!$O$8:$O$300))</f>
        <v/>
      </c>
      <c r="M11" s="274" t="str">
        <f>IF(D11="","",SUMIF(データー!$G$8:$G$300,D11,データー!$P$8:$P$300))</f>
        <v/>
      </c>
      <c r="N11" s="274" t="str">
        <f>IF(D11="","",SUMIF(データー!$G$8:$G$300,D11,データー!$Q$8:$Q$300))</f>
        <v/>
      </c>
      <c r="O11" s="274" t="str">
        <f>IF(D11="","",SUMIF(データー!$G$8:$G$300,D11,データー!$R$8:$R$300))</f>
        <v/>
      </c>
      <c r="P11" s="274" t="str">
        <f>IF(D11="","",SUMIF(データー!$G$8:$G$300,D11,データー!$S$8:$S$300))</f>
        <v/>
      </c>
      <c r="Q11" s="274" t="str">
        <f>IF(D11="","",SUMIF(データー!$G$8:$G$300,D11,データー!$T$8:$T$300))</f>
        <v/>
      </c>
      <c r="R11" s="274" t="str">
        <f>IF(D11="","",SUMIF(データー!$G$8:$G$300,D11,データー!$U$8:$U$300))</f>
        <v/>
      </c>
      <c r="S11" s="274" t="str">
        <f>IF(D11="","",SUMIF(データー!$G$8:$G$300,D11,データー!$V$8:$V$300))</f>
        <v/>
      </c>
      <c r="T11" s="274" t="str">
        <f>IF(D11="","",SUMIF(データー!$G$8:$G$300,D11,データー!$W$8:$W$300))</f>
        <v/>
      </c>
      <c r="U11" s="274" t="str">
        <f>IF(D11="","",SUMIF(データー!$G$8:$G$300,D11,データー!$X$8:$X$300))</f>
        <v/>
      </c>
      <c r="V11" s="274" t="str">
        <f>IF(D11="","",SUMIF(データー!$G$8:$G$300,D11,データー!$Y$8:$Y$300))</f>
        <v/>
      </c>
      <c r="W11" s="269" t="str">
        <f>IF(D11="","",SUMIF(データー!$G$8:$G$300,D11,データー!$Z$8:$Z$300))</f>
        <v/>
      </c>
      <c r="X11" s="273" t="str">
        <f>IF(D11="","",SUMIF(データー!$G$8:$G$300,D11,データー!$AA$8:$AA$300))</f>
        <v/>
      </c>
      <c r="Y11" s="280" t="str">
        <f>IF(D11="","",SUMIF(データー!$G$8:$G$300,D11,データー!$AB$8:$AB$300))</f>
        <v/>
      </c>
      <c r="Z11" s="300" t="str">
        <f>IFERROR((I11/F11),"-")</f>
        <v>-</v>
      </c>
      <c r="AA11" s="301" t="str">
        <f>IFERROR((J11/F11),"-")</f>
        <v>-</v>
      </c>
      <c r="AB11" s="301" t="str">
        <f>IFERROR((I11+K11)/(F11+K11+O11),"-")</f>
        <v>-</v>
      </c>
      <c r="AC11" s="301" t="str">
        <f>IFERROR((AA11+AB11),"-")</f>
        <v>-</v>
      </c>
      <c r="AD11" s="301" t="str">
        <f>IFERROR((K11/E11),"-")</f>
        <v>-</v>
      </c>
      <c r="AE11" s="301" t="str">
        <f>IFERROR((N11/E11),"-")</f>
        <v>-</v>
      </c>
      <c r="AF11" s="302" t="str">
        <f>IFERROR((Y11/X11),"-")</f>
        <v>-</v>
      </c>
      <c r="AI11" s="268"/>
      <c r="AJ11" s="250"/>
      <c r="AK11" s="273">
        <f>IFERROR(SUMIFS(データー!$H$8:$H$300,データー!$G$8:$G$300,AJ11,データー!$E$8:$E$300,$AJ$6),"-")</f>
        <v>0</v>
      </c>
      <c r="AL11" s="274">
        <f>IFERROR(SUMIFS(データー!$I$8:$I$300,データー!$G$8:$G$300,AJ11,データー!$E$8:$E$300,$AJ$6),"-")</f>
        <v>0</v>
      </c>
      <c r="AM11" s="274">
        <f>IFERROR(SUMIFS(データー!$J$8:$J$300,データー!$G$8:$G$300,AJ11,データー!$E$8:$E$300,$AJ$6),"-")</f>
        <v>0</v>
      </c>
      <c r="AN11" s="274">
        <f>IFERROR(SUMIFS(データー!$K$8:$K$300,データー!$G$8:$G$300,AJ11,データー!$E$8:$E$300,$AJ$6),"-")</f>
        <v>0</v>
      </c>
      <c r="AO11" s="274">
        <f>IFERROR(SUMIFS(データー!$L$8:$L$300,データー!$G$8:$G$300,AJ11,データー!$E$8:$E$300,$AJ$6),"-")</f>
        <v>0</v>
      </c>
      <c r="AP11" s="274">
        <f>IFERROR(SUMIFS(データー!$M$8:$M$300,データー!$G$8:$G$300,AJ11,データー!$E$8:$E$300,$AJ$6),"-")</f>
        <v>0</v>
      </c>
      <c r="AQ11" s="274">
        <f>IFERROR(SUMIFS(データー!$N$8:$N$300,データー!$G$8:$G$300,AJ11,データー!$E$8:$E$300,$AJ$6),"-")</f>
        <v>0</v>
      </c>
      <c r="AR11" s="274">
        <f>IFERROR(SUMIFS(データー!$O$8:$O$300,データー!$G$8:$G$300,AJ11,データー!$E$8:$E$300,$AJ$6),"-")</f>
        <v>0</v>
      </c>
      <c r="AS11" s="274">
        <f>IFERROR(SUMIFS(データー!$P$8:$P$300,データー!$G$8:$G$300,AJ11,データー!$E$8:$E$300,$AJ$6),"-")</f>
        <v>0</v>
      </c>
      <c r="AT11" s="274">
        <f>IFERROR(SUMIFS(データー!$Q$8:$Q$300,データー!$G$8:$G$300,AJ11,データー!$E$8:$E$300,$AJ$6),"-")</f>
        <v>0</v>
      </c>
      <c r="AU11" s="274">
        <f>IFERROR(SUMIFS(データー!$R$8:$R$300,データー!$G$8:$G$300,AJ11,データー!$E$8:$E$300,$AJ$6),"-")</f>
        <v>0</v>
      </c>
      <c r="AV11" s="274">
        <f>IFERROR(SUMIFS(データー!$S$8:$S$300,データー!$G$8:$G$300,AJ11,データー!$E$8:$E$300,$AJ$6),"-")</f>
        <v>0</v>
      </c>
      <c r="AW11" s="274">
        <f>IFERROR(SUMIFS(データー!$T$8:$T$300,データー!$G$8:$G$300,AJ11,データー!$E$8:$E$300,$AJ$6),"-")</f>
        <v>0</v>
      </c>
      <c r="AX11" s="274">
        <f>IFERROR(SUMIFS(データー!$U$8:$U$300,データー!$G$8:$G$300,AJ11,データー!$E$8:$E$300,$AJ$6),"-")</f>
        <v>0</v>
      </c>
      <c r="AY11" s="274">
        <f>IFERROR(SUMIFS(データー!$V$8:$V$300,データー!$G$8:$G$300,AJ11,データー!$E$8:$E$300,$AJ$6),"-")</f>
        <v>0</v>
      </c>
      <c r="AZ11" s="274">
        <f>IFERROR(SUMIFS(データー!$W$8:$W$300,データー!$G$8:$G$300,AJ11,データー!$E$8:$E$300,$AJ$6),"-")</f>
        <v>0</v>
      </c>
      <c r="BA11" s="274">
        <f>IFERROR(SUMIFS(データー!$X$8:$X$300,データー!$G$8:$G$300,AJ11,データー!$E$8:$E$300,$AJ$6),"-")</f>
        <v>0</v>
      </c>
      <c r="BB11" s="274">
        <f>IFERROR(SUMIFS(データー!$Y$8:$Y$300,データー!$G$8:$G$300,AJ11,データー!$E$8:$E$300,$AJ$6),"-")</f>
        <v>0</v>
      </c>
      <c r="BC11" s="269">
        <f>IFERROR(SUMIFS(データー!$Z$8:$Z$300,データー!$G$8:$G$300,AJ11,データー!$E$8:$E$300,$AJ$6),"-")</f>
        <v>0</v>
      </c>
      <c r="BD11" s="273">
        <f>IFERROR(SUMIFS(データー!$AA$8:$AA$300,データー!$G$8:$G$300,AJ11,データー!$E$8:$E$300,$AJ$6),"-")</f>
        <v>0</v>
      </c>
      <c r="BE11" s="280">
        <f>IFERROR(SUMIFS(データー!$AB$8:$AB$300,データー!$G$8:$G$300,AJ11,データー!$E$8:$E$300,$AJ$6),"-")</f>
        <v>0</v>
      </c>
      <c r="BF11" s="300" t="str">
        <f>IFERROR((AO11/AL11),"-")</f>
        <v>-</v>
      </c>
      <c r="BG11" s="301" t="str">
        <f>IFERROR((AP11/AL11),"-")</f>
        <v>-</v>
      </c>
      <c r="BH11" s="301" t="str">
        <f>IFERROR((AO11+AQ11)/(AL11+AQ11+AU11),"-")</f>
        <v>-</v>
      </c>
      <c r="BI11" s="301" t="str">
        <f>IFERROR((BG11+BH11),"-")</f>
        <v>-</v>
      </c>
      <c r="BJ11" s="301" t="str">
        <f>IFERROR((AQ11/AK11),"-")</f>
        <v>-</v>
      </c>
      <c r="BK11" s="301" t="str">
        <f>IFERROR((AT11/AK11),"-")</f>
        <v>-</v>
      </c>
      <c r="BL11" s="302" t="str">
        <f>IFERROR((BE11/BD11),"-")</f>
        <v>-</v>
      </c>
    </row>
    <row r="12" spans="3:64" ht="20.100000000000001" customHeight="1" x14ac:dyDescent="0.35">
      <c r="C12" s="270"/>
      <c r="D12" s="272"/>
      <c r="E12" s="275" t="str">
        <f>IF(D12="","",SUMIF(データー!$G$8:$G$300,D12,データー!$H$8:$H$300))</f>
        <v/>
      </c>
      <c r="F12" s="276" t="str">
        <f>IF(D12="","",SUMIF(データー!$G$8:$G$300,D12,データー!$I$8:$I$300))</f>
        <v/>
      </c>
      <c r="G12" s="276" t="str">
        <f>IF(D12="","",SUMIF(データー!$G$8:$G$300,D12,データー!$J$8:$J$300))</f>
        <v/>
      </c>
      <c r="H12" s="276" t="str">
        <f>IF(D12="","",SUMIF(データー!$G$8:$G$300,D12,データー!$K$8:$K$300))</f>
        <v/>
      </c>
      <c r="I12" s="276" t="str">
        <f>IF(D12="","",SUMIF(データー!$G$8:$G$300,D12,データー!$L$8:$L$300))</f>
        <v/>
      </c>
      <c r="J12" s="276" t="str">
        <f>IF(D12="","",SUMIF(データー!$G$8:$G$300,D12,データー!$M$8:$M$300))</f>
        <v/>
      </c>
      <c r="K12" s="276" t="str">
        <f>IF(D12="","",SUMIF(データー!$G$8:$G$300,D12,データー!$N$8:$N$300))</f>
        <v/>
      </c>
      <c r="L12" s="276" t="str">
        <f>IF(D12="","",SUMIF(データー!$G$8:$G$300,D12,データー!$O$8:$O$300))</f>
        <v/>
      </c>
      <c r="M12" s="276" t="str">
        <f>IF(D12="","",SUMIF(データー!$G$8:$G$300,D12,データー!$P$8:$P$300))</f>
        <v/>
      </c>
      <c r="N12" s="276" t="str">
        <f>IF(D12="","",SUMIF(データー!$G$8:$G$300,D12,データー!$Q$8:$Q$300))</f>
        <v/>
      </c>
      <c r="O12" s="276" t="str">
        <f>IF(D12="","",SUMIF(データー!$G$8:$G$300,D12,データー!$R$8:$R$300))</f>
        <v/>
      </c>
      <c r="P12" s="276" t="str">
        <f>IF(D12="","",SUMIF(データー!$G$8:$G$300,D12,データー!$S$8:$S$300))</f>
        <v/>
      </c>
      <c r="Q12" s="276" t="str">
        <f>IF(D12="","",SUMIF(データー!$G$8:$G$300,D12,データー!$T$8:$T$300))</f>
        <v/>
      </c>
      <c r="R12" s="276" t="str">
        <f>IF(D12="","",SUMIF(データー!$G$8:$G$300,D12,データー!$U$8:$U$300))</f>
        <v/>
      </c>
      <c r="S12" s="276" t="str">
        <f>IF(D12="","",SUMIF(データー!$G$8:$G$300,D12,データー!$V$8:$V$300))</f>
        <v/>
      </c>
      <c r="T12" s="276" t="str">
        <f>IF(D12="","",SUMIF(データー!$G$8:$G$300,D12,データー!$W$8:$W$300))</f>
        <v/>
      </c>
      <c r="U12" s="276" t="str">
        <f>IF(D12="","",SUMIF(データー!$G$8:$G$300,D12,データー!$X$8:$X$300))</f>
        <v/>
      </c>
      <c r="V12" s="276" t="str">
        <f>IF(D12="","",SUMIF(データー!$G$8:$G$300,D12,データー!$Y$8:$Y$300))</f>
        <v/>
      </c>
      <c r="W12" s="271" t="str">
        <f>IF(D12="","",SUMIF(データー!$G$8:$G$300,D12,データー!$Z$8:$Z$300))</f>
        <v/>
      </c>
      <c r="X12" s="275" t="str">
        <f>IF(D12="","",SUMIF(データー!$G$8:$G$300,D12,データー!$AA$8:$AA$300))</f>
        <v/>
      </c>
      <c r="Y12" s="281" t="str">
        <f>IF(D12="","",SUMIF(データー!$G$8:$G$300,D12,データー!$AB$8:$AB$300))</f>
        <v/>
      </c>
      <c r="Z12" s="303" t="str">
        <f t="shared" ref="Z12:Z35" si="0">IFERROR((I12/F12),"-")</f>
        <v>-</v>
      </c>
      <c r="AA12" s="304" t="str">
        <f t="shared" ref="AA12:AA35" si="1">IFERROR((J12/F12),"-")</f>
        <v>-</v>
      </c>
      <c r="AB12" s="304" t="str">
        <f t="shared" ref="AB12:AB35" si="2">IFERROR((I12+K12)/(F12+K12+O12),"-")</f>
        <v>-</v>
      </c>
      <c r="AC12" s="304" t="str">
        <f t="shared" ref="AC12:AC35" si="3">IFERROR((AA12+AB12),"-")</f>
        <v>-</v>
      </c>
      <c r="AD12" s="304" t="str">
        <f t="shared" ref="AD12:AD35" si="4">IFERROR((K12/E12),"-")</f>
        <v>-</v>
      </c>
      <c r="AE12" s="304" t="str">
        <f t="shared" ref="AE12:AE35" si="5">IFERROR((N12/E12),"-")</f>
        <v>-</v>
      </c>
      <c r="AF12" s="305" t="str">
        <f t="shared" ref="AF12:AF35" si="6">IFERROR((Y12/X12),"-")</f>
        <v>-</v>
      </c>
      <c r="AI12" s="363"/>
      <c r="AJ12" s="364"/>
      <c r="AK12" s="365">
        <f>IFERROR(SUMIFS(データー!$H$8:$H$300,データー!$G$8:$G$300,AJ12,データー!$E$8:$E$300,$AJ$6),"-")</f>
        <v>0</v>
      </c>
      <c r="AL12" s="366">
        <f>IFERROR(SUMIFS(データー!$I$8:$I$300,データー!$G$8:$G$300,AJ12,データー!$E$8:$E$300,$AJ$6),"-")</f>
        <v>0</v>
      </c>
      <c r="AM12" s="366">
        <f>IFERROR(SUMIFS(データー!$J$8:$J$300,データー!$G$8:$G$300,AJ12,データー!$E$8:$E$300,$AJ$6),"-")</f>
        <v>0</v>
      </c>
      <c r="AN12" s="366">
        <f>IFERROR(SUMIFS(データー!$K$8:$K$300,データー!$G$8:$G$300,AJ12,データー!$E$8:$E$300,$AJ$6),"-")</f>
        <v>0</v>
      </c>
      <c r="AO12" s="366">
        <f>IFERROR(SUMIFS(データー!$L$8:$L$300,データー!$G$8:$G$300,AJ12,データー!$E$8:$E$300,$AJ$6),"-")</f>
        <v>0</v>
      </c>
      <c r="AP12" s="366">
        <f>IFERROR(SUMIFS(データー!$M$8:$M$300,データー!$G$8:$G$300,AJ12,データー!$E$8:$E$300,$AJ$6),"-")</f>
        <v>0</v>
      </c>
      <c r="AQ12" s="366">
        <f>IFERROR(SUMIFS(データー!$N$8:$N$300,データー!$G$8:$G$300,AJ12,データー!$E$8:$E$300,$AJ$6),"-")</f>
        <v>0</v>
      </c>
      <c r="AR12" s="366">
        <f>IFERROR(SUMIFS(データー!$O$8:$O$300,データー!$G$8:$G$300,AJ12,データー!$E$8:$E$300,$AJ$6),"-")</f>
        <v>0</v>
      </c>
      <c r="AS12" s="366">
        <f>IFERROR(SUMIFS(データー!$P$8:$P$300,データー!$G$8:$G$300,AJ12,データー!$E$8:$E$300,$AJ$6),"-")</f>
        <v>0</v>
      </c>
      <c r="AT12" s="366">
        <f>IFERROR(SUMIFS(データー!$Q$8:$Q$300,データー!$G$8:$G$300,AJ12,データー!$E$8:$E$300,$AJ$6),"-")</f>
        <v>0</v>
      </c>
      <c r="AU12" s="366">
        <f>IFERROR(SUMIFS(データー!$R$8:$R$300,データー!$G$8:$G$300,AJ12,データー!$E$8:$E$300,$AJ$6),"-")</f>
        <v>0</v>
      </c>
      <c r="AV12" s="366">
        <f>IFERROR(SUMIFS(データー!$S$8:$S$300,データー!$G$8:$G$300,AJ12,データー!$E$8:$E$300,$AJ$6),"-")</f>
        <v>0</v>
      </c>
      <c r="AW12" s="366">
        <f>IFERROR(SUMIFS(データー!$T$8:$T$300,データー!$G$8:$G$300,AJ12,データー!$E$8:$E$300,$AJ$6),"-")</f>
        <v>0</v>
      </c>
      <c r="AX12" s="366">
        <f>IFERROR(SUMIFS(データー!$U$8:$U$300,データー!$G$8:$G$300,AJ12,データー!$E$8:$E$300,$AJ$6),"-")</f>
        <v>0</v>
      </c>
      <c r="AY12" s="366">
        <f>IFERROR(SUMIFS(データー!$V$8:$V$300,データー!$G$8:$G$300,AJ12,データー!$E$8:$E$300,$AJ$6),"-")</f>
        <v>0</v>
      </c>
      <c r="AZ12" s="366">
        <f>IFERROR(SUMIFS(データー!$W$8:$W$300,データー!$G$8:$G$300,AJ12,データー!$E$8:$E$300,$AJ$6),"-")</f>
        <v>0</v>
      </c>
      <c r="BA12" s="366">
        <f>IFERROR(SUMIFS(データー!$X$8:$X$300,データー!$G$8:$G$300,AJ12,データー!$E$8:$E$300,$AJ$6),"-")</f>
        <v>0</v>
      </c>
      <c r="BB12" s="366">
        <f>IFERROR(SUMIFS(データー!$Y$8:$Y$300,データー!$G$8:$G$300,AJ12,データー!$E$8:$E$300,$AJ$6),"-")</f>
        <v>0</v>
      </c>
      <c r="BC12" s="367">
        <f>IFERROR(SUMIFS(データー!$Z$8:$Z$300,データー!$G$8:$G$300,AJ12,データー!$E$8:$E$300,$AJ$6),"-")</f>
        <v>0</v>
      </c>
      <c r="BD12" s="365">
        <f>IFERROR(SUMIFS(データー!$AA$8:$AA$300,データー!$G$8:$G$300,AJ12,データー!$E$8:$E$300,$AJ$6),"-")</f>
        <v>0</v>
      </c>
      <c r="BE12" s="368">
        <f>IFERROR(SUMIFS(データー!$AB$8:$AB$300,データー!$G$8:$G$300,AJ12,データー!$E$8:$E$300,$AJ$6),"-")</f>
        <v>0</v>
      </c>
      <c r="BF12" s="369" t="str">
        <f t="shared" ref="BF12:BF35" si="7">IFERROR((AO12/AL12),"-")</f>
        <v>-</v>
      </c>
      <c r="BG12" s="370" t="str">
        <f t="shared" ref="BG12:BG35" si="8">IFERROR((AP12/AL12),"-")</f>
        <v>-</v>
      </c>
      <c r="BH12" s="370" t="str">
        <f t="shared" ref="BH12:BH35" si="9">IFERROR((AO12+AQ12)/(AL12+AQ12+AU12),"-")</f>
        <v>-</v>
      </c>
      <c r="BI12" s="370" t="str">
        <f t="shared" ref="BI12:BI35" si="10">IFERROR((BG12+BH12),"-")</f>
        <v>-</v>
      </c>
      <c r="BJ12" s="370" t="str">
        <f t="shared" ref="BJ12:BJ35" si="11">IFERROR((AQ12/AK12),"-")</f>
        <v>-</v>
      </c>
      <c r="BK12" s="370" t="str">
        <f t="shared" ref="BK12:BK35" si="12">IFERROR((AT12/AK12),"-")</f>
        <v>-</v>
      </c>
      <c r="BL12" s="371" t="str">
        <f t="shared" ref="BL12:BL35" si="13">IFERROR((BE12/BD12),"-")</f>
        <v>-</v>
      </c>
    </row>
    <row r="13" spans="3:64" ht="20.100000000000001" customHeight="1" x14ac:dyDescent="0.35">
      <c r="C13" s="270"/>
      <c r="D13" s="272"/>
      <c r="E13" s="275" t="str">
        <f>IF(D13="","",SUMIF(データー!$G$8:$G$300,D13,データー!$H$8:$H$300))</f>
        <v/>
      </c>
      <c r="F13" s="276" t="str">
        <f>IF(D13="","",SUMIF(データー!$G$8:$G$300,D13,データー!$I$8:$I$300))</f>
        <v/>
      </c>
      <c r="G13" s="276" t="str">
        <f>IF(D13="","",SUMIF(データー!$G$8:$G$300,D13,データー!$J$8:$J$300))</f>
        <v/>
      </c>
      <c r="H13" s="276" t="str">
        <f>IF(D13="","",SUMIF(データー!$G$8:$G$300,D13,データー!$K$8:$K$300))</f>
        <v/>
      </c>
      <c r="I13" s="276" t="str">
        <f>IF(D13="","",SUMIF(データー!$G$8:$G$300,D13,データー!$L$8:$L$300))</f>
        <v/>
      </c>
      <c r="J13" s="276" t="str">
        <f>IF(D13="","",SUMIF(データー!$G$8:$G$300,D13,データー!$M$8:$M$300))</f>
        <v/>
      </c>
      <c r="K13" s="276" t="str">
        <f>IF(D13="","",SUMIF(データー!$G$8:$G$300,D13,データー!$N$8:$N$300))</f>
        <v/>
      </c>
      <c r="L13" s="276" t="str">
        <f>IF(D13="","",SUMIF(データー!$G$8:$G$300,D13,データー!$O$8:$O$300))</f>
        <v/>
      </c>
      <c r="M13" s="276" t="str">
        <f>IF(D13="","",SUMIF(データー!$G$8:$G$300,D13,データー!$P$8:$P$300))</f>
        <v/>
      </c>
      <c r="N13" s="276" t="str">
        <f>IF(D13="","",SUMIF(データー!$G$8:$G$300,D13,データー!$Q$8:$Q$300))</f>
        <v/>
      </c>
      <c r="O13" s="276" t="str">
        <f>IF(D13="","",SUMIF(データー!$G$8:$G$300,D13,データー!$R$8:$R$300))</f>
        <v/>
      </c>
      <c r="P13" s="276" t="str">
        <f>IF(D13="","",SUMIF(データー!$G$8:$G$300,D13,データー!$S$8:$S$300))</f>
        <v/>
      </c>
      <c r="Q13" s="276" t="str">
        <f>IF(D13="","",SUMIF(データー!$G$8:$G$300,D13,データー!$T$8:$T$300))</f>
        <v/>
      </c>
      <c r="R13" s="276" t="str">
        <f>IF(D13="","",SUMIF(データー!$G$8:$G$300,D13,データー!$U$8:$U$300))</f>
        <v/>
      </c>
      <c r="S13" s="276" t="str">
        <f>IF(D13="","",SUMIF(データー!$G$8:$G$300,D13,データー!$V$8:$V$300))</f>
        <v/>
      </c>
      <c r="T13" s="276" t="str">
        <f>IF(D13="","",SUMIF(データー!$G$8:$G$300,D13,データー!$W$8:$W$300))</f>
        <v/>
      </c>
      <c r="U13" s="276" t="str">
        <f>IF(D13="","",SUMIF(データー!$G$8:$G$300,D13,データー!$X$8:$X$300))</f>
        <v/>
      </c>
      <c r="V13" s="276" t="str">
        <f>IF(D13="","",SUMIF(データー!$G$8:$G$300,D13,データー!$Y$8:$Y$300))</f>
        <v/>
      </c>
      <c r="W13" s="271" t="str">
        <f>IF(D13="","",SUMIF(データー!$G$8:$G$300,D13,データー!$Z$8:$Z$300))</f>
        <v/>
      </c>
      <c r="X13" s="275" t="str">
        <f>IF(D13="","",SUMIF(データー!$G$8:$G$300,D13,データー!$AA$8:$AA$300))</f>
        <v/>
      </c>
      <c r="Y13" s="281" t="str">
        <f>IF(D13="","",SUMIF(データー!$G$8:$G$300,D13,データー!$AB$8:$AB$300))</f>
        <v/>
      </c>
      <c r="Z13" s="303" t="str">
        <f t="shared" si="0"/>
        <v>-</v>
      </c>
      <c r="AA13" s="304" t="str">
        <f t="shared" si="1"/>
        <v>-</v>
      </c>
      <c r="AB13" s="304" t="str">
        <f t="shared" si="2"/>
        <v>-</v>
      </c>
      <c r="AC13" s="304" t="str">
        <f t="shared" si="3"/>
        <v>-</v>
      </c>
      <c r="AD13" s="304" t="str">
        <f t="shared" si="4"/>
        <v>-</v>
      </c>
      <c r="AE13" s="304" t="str">
        <f t="shared" si="5"/>
        <v>-</v>
      </c>
      <c r="AF13" s="305" t="str">
        <f t="shared" si="6"/>
        <v>-</v>
      </c>
      <c r="AI13" s="270"/>
      <c r="AJ13" s="272"/>
      <c r="AK13" s="275">
        <f>IFERROR(SUMIFS(データー!$H$8:$H$300,データー!$G$8:$G$300,AJ13,データー!$E$8:$E$300,$AJ$6),"-")</f>
        <v>0</v>
      </c>
      <c r="AL13" s="276">
        <f>IFERROR(SUMIFS(データー!$I$8:$I$300,データー!$G$8:$G$300,AJ13,データー!$E$8:$E$300,$AJ$6),"-")</f>
        <v>0</v>
      </c>
      <c r="AM13" s="276">
        <f>IFERROR(SUMIFS(データー!$J$8:$J$300,データー!$G$8:$G$300,AJ13,データー!$E$8:$E$300,$AJ$6),"-")</f>
        <v>0</v>
      </c>
      <c r="AN13" s="276">
        <f>IFERROR(SUMIFS(データー!$K$8:$K$300,データー!$G$8:$G$300,AJ13,データー!$E$8:$E$300,$AJ$6),"-")</f>
        <v>0</v>
      </c>
      <c r="AO13" s="276">
        <f>IFERROR(SUMIFS(データー!$L$8:$L$300,データー!$G$8:$G$300,AJ13,データー!$E$8:$E$300,$AJ$6),"-")</f>
        <v>0</v>
      </c>
      <c r="AP13" s="276">
        <f>IFERROR(SUMIFS(データー!$M$8:$M$300,データー!$G$8:$G$300,AJ13,データー!$E$8:$E$300,$AJ$6),"-")</f>
        <v>0</v>
      </c>
      <c r="AQ13" s="276">
        <f>IFERROR(SUMIFS(データー!$N$8:$N$300,データー!$G$8:$G$300,AJ13,データー!$E$8:$E$300,$AJ$6),"-")</f>
        <v>0</v>
      </c>
      <c r="AR13" s="276">
        <f>IFERROR(SUMIFS(データー!$O$8:$O$300,データー!$G$8:$G$300,AJ13,データー!$E$8:$E$300,$AJ$6),"-")</f>
        <v>0</v>
      </c>
      <c r="AS13" s="276">
        <f>IFERROR(SUMIFS(データー!$P$8:$P$300,データー!$G$8:$G$300,AJ13,データー!$E$8:$E$300,$AJ$6),"-")</f>
        <v>0</v>
      </c>
      <c r="AT13" s="276">
        <f>IFERROR(SUMIFS(データー!$Q$8:$Q$300,データー!$G$8:$G$300,AJ13,データー!$E$8:$E$300,$AJ$6),"-")</f>
        <v>0</v>
      </c>
      <c r="AU13" s="276">
        <f>IFERROR(SUMIFS(データー!$R$8:$R$300,データー!$G$8:$G$300,AJ13,データー!$E$8:$E$300,$AJ$6),"-")</f>
        <v>0</v>
      </c>
      <c r="AV13" s="276">
        <f>IFERROR(SUMIFS(データー!$S$8:$S$300,データー!$G$8:$G$300,AJ13,データー!$E$8:$E$300,$AJ$6),"-")</f>
        <v>0</v>
      </c>
      <c r="AW13" s="276">
        <f>IFERROR(SUMIFS(データー!$T$8:$T$300,データー!$G$8:$G$300,AJ13,データー!$E$8:$E$300,$AJ$6),"-")</f>
        <v>0</v>
      </c>
      <c r="AX13" s="276">
        <f>IFERROR(SUMIFS(データー!$U$8:$U$300,データー!$G$8:$G$300,AJ13,データー!$E$8:$E$300,$AJ$6),"-")</f>
        <v>0</v>
      </c>
      <c r="AY13" s="276">
        <f>IFERROR(SUMIFS(データー!$V$8:$V$300,データー!$G$8:$G$300,AJ13,データー!$E$8:$E$300,$AJ$6),"-")</f>
        <v>0</v>
      </c>
      <c r="AZ13" s="276">
        <f>IFERROR(SUMIFS(データー!$W$8:$W$300,データー!$G$8:$G$300,AJ13,データー!$E$8:$E$300,$AJ$6),"-")</f>
        <v>0</v>
      </c>
      <c r="BA13" s="276">
        <f>IFERROR(SUMIFS(データー!$X$8:$X$300,データー!$G$8:$G$300,AJ13,データー!$E$8:$E$300,$AJ$6),"-")</f>
        <v>0</v>
      </c>
      <c r="BB13" s="276">
        <f>IFERROR(SUMIFS(データー!$Y$8:$Y$300,データー!$G$8:$G$300,AJ13,データー!$E$8:$E$300,$AJ$6),"-")</f>
        <v>0</v>
      </c>
      <c r="BC13" s="271">
        <f>IFERROR(SUMIFS(データー!$Z$8:$Z$300,データー!$G$8:$G$300,AJ13,データー!$E$8:$E$300,$AJ$6),"-")</f>
        <v>0</v>
      </c>
      <c r="BD13" s="275">
        <f>IFERROR(SUMIFS(データー!$AA$8:$AA$300,データー!$G$8:$G$300,AJ13,データー!$E$8:$E$300,$AJ$6),"-")</f>
        <v>0</v>
      </c>
      <c r="BE13" s="281">
        <f>IFERROR(SUMIFS(データー!$AB$8:$AB$300,データー!$G$8:$G$300,AJ13,データー!$E$8:$E$300,$AJ$6),"-")</f>
        <v>0</v>
      </c>
      <c r="BF13" s="303" t="str">
        <f t="shared" si="7"/>
        <v>-</v>
      </c>
      <c r="BG13" s="304" t="str">
        <f t="shared" si="8"/>
        <v>-</v>
      </c>
      <c r="BH13" s="304" t="str">
        <f t="shared" si="9"/>
        <v>-</v>
      </c>
      <c r="BI13" s="304" t="str">
        <f t="shared" si="10"/>
        <v>-</v>
      </c>
      <c r="BJ13" s="304" t="str">
        <f t="shared" si="11"/>
        <v>-</v>
      </c>
      <c r="BK13" s="304" t="str">
        <f t="shared" si="12"/>
        <v>-</v>
      </c>
      <c r="BL13" s="305" t="str">
        <f t="shared" si="13"/>
        <v>-</v>
      </c>
    </row>
    <row r="14" spans="3:64" ht="20.100000000000001" customHeight="1" x14ac:dyDescent="0.35">
      <c r="C14" s="270"/>
      <c r="D14" s="272"/>
      <c r="E14" s="275" t="str">
        <f>IF(D14="","",SUMIF(データー!$G$8:$G$300,D14,データー!$H$8:$H$300))</f>
        <v/>
      </c>
      <c r="F14" s="276" t="str">
        <f>IF(D14="","",SUMIF(データー!$G$8:$G$300,D14,データー!$I$8:$I$300))</f>
        <v/>
      </c>
      <c r="G14" s="276" t="str">
        <f>IF(D14="","",SUMIF(データー!$G$8:$G$300,D14,データー!$J$8:$J$300))</f>
        <v/>
      </c>
      <c r="H14" s="276" t="str">
        <f>IF(D14="","",SUMIF(データー!$G$8:$G$300,D14,データー!$K$8:$K$300))</f>
        <v/>
      </c>
      <c r="I14" s="276" t="str">
        <f>IF(D14="","",SUMIF(データー!$G$8:$G$300,D14,データー!$L$8:$L$300))</f>
        <v/>
      </c>
      <c r="J14" s="276" t="str">
        <f>IF(D14="","",SUMIF(データー!$G$8:$G$300,D14,データー!$M$8:$M$300))</f>
        <v/>
      </c>
      <c r="K14" s="276" t="str">
        <f>IF(D14="","",SUMIF(データー!$G$8:$G$300,D14,データー!$N$8:$N$300))</f>
        <v/>
      </c>
      <c r="L14" s="276" t="str">
        <f>IF(D14="","",SUMIF(データー!$G$8:$G$300,D14,データー!$O$8:$O$300))</f>
        <v/>
      </c>
      <c r="M14" s="276" t="str">
        <f>IF(D14="","",SUMIF(データー!$G$8:$G$300,D14,データー!$P$8:$P$300))</f>
        <v/>
      </c>
      <c r="N14" s="276" t="str">
        <f>IF(D14="","",SUMIF(データー!$G$8:$G$300,D14,データー!$Q$8:$Q$300))</f>
        <v/>
      </c>
      <c r="O14" s="276" t="str">
        <f>IF(D14="","",SUMIF(データー!$G$8:$G$300,D14,データー!$R$8:$R$300))</f>
        <v/>
      </c>
      <c r="P14" s="276" t="str">
        <f>IF(D14="","",SUMIF(データー!$G$8:$G$300,D14,データー!$S$8:$S$300))</f>
        <v/>
      </c>
      <c r="Q14" s="276" t="str">
        <f>IF(D14="","",SUMIF(データー!$G$8:$G$300,D14,データー!$T$8:$T$300))</f>
        <v/>
      </c>
      <c r="R14" s="276" t="str">
        <f>IF(D14="","",SUMIF(データー!$G$8:$G$300,D14,データー!$U$8:$U$300))</f>
        <v/>
      </c>
      <c r="S14" s="276" t="str">
        <f>IF(D14="","",SUMIF(データー!$G$8:$G$300,D14,データー!$V$8:$V$300))</f>
        <v/>
      </c>
      <c r="T14" s="276" t="str">
        <f>IF(D14="","",SUMIF(データー!$G$8:$G$300,D14,データー!$W$8:$W$300))</f>
        <v/>
      </c>
      <c r="U14" s="276" t="str">
        <f>IF(D14="","",SUMIF(データー!$G$8:$G$300,D14,データー!$X$8:$X$300))</f>
        <v/>
      </c>
      <c r="V14" s="276" t="str">
        <f>IF(D14="","",SUMIF(データー!$G$8:$G$300,D14,データー!$Y$8:$Y$300))</f>
        <v/>
      </c>
      <c r="W14" s="271" t="str">
        <f>IF(D14="","",SUMIF(データー!$G$8:$G$300,D14,データー!$Z$8:$Z$300))</f>
        <v/>
      </c>
      <c r="X14" s="275" t="str">
        <f>IF(D14="","",SUMIF(データー!$G$8:$G$300,D14,データー!$AA$8:$AA$300))</f>
        <v/>
      </c>
      <c r="Y14" s="281" t="str">
        <f>IF(D14="","",SUMIF(データー!$G$8:$G$300,D14,データー!$AB$8:$AB$300))</f>
        <v/>
      </c>
      <c r="Z14" s="303" t="str">
        <f t="shared" si="0"/>
        <v>-</v>
      </c>
      <c r="AA14" s="304" t="str">
        <f t="shared" si="1"/>
        <v>-</v>
      </c>
      <c r="AB14" s="304" t="str">
        <f t="shared" si="2"/>
        <v>-</v>
      </c>
      <c r="AC14" s="304" t="str">
        <f t="shared" si="3"/>
        <v>-</v>
      </c>
      <c r="AD14" s="304" t="str">
        <f t="shared" si="4"/>
        <v>-</v>
      </c>
      <c r="AE14" s="304" t="str">
        <f t="shared" si="5"/>
        <v>-</v>
      </c>
      <c r="AF14" s="305" t="str">
        <f t="shared" si="6"/>
        <v>-</v>
      </c>
      <c r="AI14" s="363"/>
      <c r="AJ14" s="364"/>
      <c r="AK14" s="365">
        <f>IFERROR(SUMIFS(データー!$H$8:$H$300,データー!$G$8:$G$300,AJ14,データー!$E$8:$E$300,$AJ$6),"-")</f>
        <v>0</v>
      </c>
      <c r="AL14" s="366">
        <f>IFERROR(SUMIFS(データー!$I$8:$I$300,データー!$G$8:$G$300,AJ14,データー!$E$8:$E$300,$AJ$6),"-")</f>
        <v>0</v>
      </c>
      <c r="AM14" s="366">
        <f>IFERROR(SUMIFS(データー!$J$8:$J$300,データー!$G$8:$G$300,AJ14,データー!$E$8:$E$300,$AJ$6),"-")</f>
        <v>0</v>
      </c>
      <c r="AN14" s="366">
        <f>IFERROR(SUMIFS(データー!$K$8:$K$300,データー!$G$8:$G$300,AJ14,データー!$E$8:$E$300,$AJ$6),"-")</f>
        <v>0</v>
      </c>
      <c r="AO14" s="366">
        <f>IFERROR(SUMIFS(データー!$L$8:$L$300,データー!$G$8:$G$300,AJ14,データー!$E$8:$E$300,$AJ$6),"-")</f>
        <v>0</v>
      </c>
      <c r="AP14" s="366">
        <f>IFERROR(SUMIFS(データー!$M$8:$M$300,データー!$G$8:$G$300,AJ14,データー!$E$8:$E$300,$AJ$6),"-")</f>
        <v>0</v>
      </c>
      <c r="AQ14" s="366">
        <f>IFERROR(SUMIFS(データー!$N$8:$N$300,データー!$G$8:$G$300,AJ14,データー!$E$8:$E$300,$AJ$6),"-")</f>
        <v>0</v>
      </c>
      <c r="AR14" s="366">
        <f>IFERROR(SUMIFS(データー!$O$8:$O$300,データー!$G$8:$G$300,AJ14,データー!$E$8:$E$300,$AJ$6),"-")</f>
        <v>0</v>
      </c>
      <c r="AS14" s="366">
        <f>IFERROR(SUMIFS(データー!$P$8:$P$300,データー!$G$8:$G$300,AJ14,データー!$E$8:$E$300,$AJ$6),"-")</f>
        <v>0</v>
      </c>
      <c r="AT14" s="366">
        <f>IFERROR(SUMIFS(データー!$Q$8:$Q$300,データー!$G$8:$G$300,AJ14,データー!$E$8:$E$300,$AJ$6),"-")</f>
        <v>0</v>
      </c>
      <c r="AU14" s="366">
        <f>IFERROR(SUMIFS(データー!$R$8:$R$300,データー!$G$8:$G$300,AJ14,データー!$E$8:$E$300,$AJ$6),"-")</f>
        <v>0</v>
      </c>
      <c r="AV14" s="366">
        <f>IFERROR(SUMIFS(データー!$S$8:$S$300,データー!$G$8:$G$300,AJ14,データー!$E$8:$E$300,$AJ$6),"-")</f>
        <v>0</v>
      </c>
      <c r="AW14" s="366">
        <f>IFERROR(SUMIFS(データー!$T$8:$T$300,データー!$G$8:$G$300,AJ14,データー!$E$8:$E$300,$AJ$6),"-")</f>
        <v>0</v>
      </c>
      <c r="AX14" s="366">
        <f>IFERROR(SUMIFS(データー!$U$8:$U$300,データー!$G$8:$G$300,AJ14,データー!$E$8:$E$300,$AJ$6),"-")</f>
        <v>0</v>
      </c>
      <c r="AY14" s="366">
        <f>IFERROR(SUMIFS(データー!$V$8:$V$300,データー!$G$8:$G$300,AJ14,データー!$E$8:$E$300,$AJ$6),"-")</f>
        <v>0</v>
      </c>
      <c r="AZ14" s="366">
        <f>IFERROR(SUMIFS(データー!$W$8:$W$300,データー!$G$8:$G$300,AJ14,データー!$E$8:$E$300,$AJ$6),"-")</f>
        <v>0</v>
      </c>
      <c r="BA14" s="366">
        <f>IFERROR(SUMIFS(データー!$X$8:$X$300,データー!$G$8:$G$300,AJ14,データー!$E$8:$E$300,$AJ$6),"-")</f>
        <v>0</v>
      </c>
      <c r="BB14" s="366">
        <f>IFERROR(SUMIFS(データー!$Y$8:$Y$300,データー!$G$8:$G$300,AJ14,データー!$E$8:$E$300,$AJ$6),"-")</f>
        <v>0</v>
      </c>
      <c r="BC14" s="367">
        <f>IFERROR(SUMIFS(データー!$Z$8:$Z$300,データー!$G$8:$G$300,AJ14,データー!$E$8:$E$300,$AJ$6),"-")</f>
        <v>0</v>
      </c>
      <c r="BD14" s="365">
        <f>IFERROR(SUMIFS(データー!$AA$8:$AA$300,データー!$G$8:$G$300,AJ14,データー!$E$8:$E$300,$AJ$6),"-")</f>
        <v>0</v>
      </c>
      <c r="BE14" s="368">
        <f>IFERROR(SUMIFS(データー!$AB$8:$AB$300,データー!$G$8:$G$300,AJ14,データー!$E$8:$E$300,$AJ$6),"-")</f>
        <v>0</v>
      </c>
      <c r="BF14" s="369" t="str">
        <f t="shared" si="7"/>
        <v>-</v>
      </c>
      <c r="BG14" s="370" t="str">
        <f t="shared" si="8"/>
        <v>-</v>
      </c>
      <c r="BH14" s="370" t="str">
        <f t="shared" si="9"/>
        <v>-</v>
      </c>
      <c r="BI14" s="370" t="str">
        <f t="shared" si="10"/>
        <v>-</v>
      </c>
      <c r="BJ14" s="370" t="str">
        <f t="shared" si="11"/>
        <v>-</v>
      </c>
      <c r="BK14" s="370" t="str">
        <f t="shared" si="12"/>
        <v>-</v>
      </c>
      <c r="BL14" s="371" t="str">
        <f t="shared" si="13"/>
        <v>-</v>
      </c>
    </row>
    <row r="15" spans="3:64" ht="20.100000000000001" customHeight="1" x14ac:dyDescent="0.35">
      <c r="C15" s="270"/>
      <c r="D15" s="272"/>
      <c r="E15" s="275" t="str">
        <f>IF(D15="","",SUMIF(データー!$G$8:$G$300,D15,データー!$H$8:$H$300))</f>
        <v/>
      </c>
      <c r="F15" s="276" t="str">
        <f>IF(D15="","",SUMIF(データー!$G$8:$G$300,D15,データー!$I$8:$I$300))</f>
        <v/>
      </c>
      <c r="G15" s="276" t="str">
        <f>IF(D15="","",SUMIF(データー!$G$8:$G$300,D15,データー!$J$8:$J$300))</f>
        <v/>
      </c>
      <c r="H15" s="276" t="str">
        <f>IF(D15="","",SUMIF(データー!$G$8:$G$300,D15,データー!$K$8:$K$300))</f>
        <v/>
      </c>
      <c r="I15" s="276" t="str">
        <f>IF(D15="","",SUMIF(データー!$G$8:$G$300,D15,データー!$L$8:$L$300))</f>
        <v/>
      </c>
      <c r="J15" s="276" t="str">
        <f>IF(D15="","",SUMIF(データー!$G$8:$G$300,D15,データー!$M$8:$M$300))</f>
        <v/>
      </c>
      <c r="K15" s="276" t="str">
        <f>IF(D15="","",SUMIF(データー!$G$8:$G$300,D15,データー!$N$8:$N$300))</f>
        <v/>
      </c>
      <c r="L15" s="276" t="str">
        <f>IF(D15="","",SUMIF(データー!$G$8:$G$300,D15,データー!$O$8:$O$300))</f>
        <v/>
      </c>
      <c r="M15" s="276" t="str">
        <f>IF(D15="","",SUMIF(データー!$G$8:$G$300,D15,データー!$P$8:$P$300))</f>
        <v/>
      </c>
      <c r="N15" s="276" t="str">
        <f>IF(D15="","",SUMIF(データー!$G$8:$G$300,D15,データー!$Q$8:$Q$300))</f>
        <v/>
      </c>
      <c r="O15" s="276" t="str">
        <f>IF(D15="","",SUMIF(データー!$G$8:$G$300,D15,データー!$R$8:$R$300))</f>
        <v/>
      </c>
      <c r="P15" s="276" t="str">
        <f>IF(D15="","",SUMIF(データー!$G$8:$G$300,D15,データー!$S$8:$S$300))</f>
        <v/>
      </c>
      <c r="Q15" s="276" t="str">
        <f>IF(D15="","",SUMIF(データー!$G$8:$G$300,D15,データー!$T$8:$T$300))</f>
        <v/>
      </c>
      <c r="R15" s="276" t="str">
        <f>IF(D15="","",SUMIF(データー!$G$8:$G$300,D15,データー!$U$8:$U$300))</f>
        <v/>
      </c>
      <c r="S15" s="276" t="str">
        <f>IF(D15="","",SUMIF(データー!$G$8:$G$300,D15,データー!$V$8:$V$300))</f>
        <v/>
      </c>
      <c r="T15" s="276" t="str">
        <f>IF(D15="","",SUMIF(データー!$G$8:$G$300,D15,データー!$W$8:$W$300))</f>
        <v/>
      </c>
      <c r="U15" s="276" t="str">
        <f>IF(D15="","",SUMIF(データー!$G$8:$G$300,D15,データー!$X$8:$X$300))</f>
        <v/>
      </c>
      <c r="V15" s="276" t="str">
        <f>IF(D15="","",SUMIF(データー!$G$8:$G$300,D15,データー!$Y$8:$Y$300))</f>
        <v/>
      </c>
      <c r="W15" s="271" t="str">
        <f>IF(D15="","",SUMIF(データー!$G$8:$G$300,D15,データー!$Z$8:$Z$300))</f>
        <v/>
      </c>
      <c r="X15" s="275" t="str">
        <f>IF(D15="","",SUMIF(データー!$G$8:$G$300,D15,データー!$AA$8:$AA$300))</f>
        <v/>
      </c>
      <c r="Y15" s="281" t="str">
        <f>IF(D15="","",SUMIF(データー!$G$8:$G$300,D15,データー!$AB$8:$AB$300))</f>
        <v/>
      </c>
      <c r="Z15" s="303" t="str">
        <f t="shared" si="0"/>
        <v>-</v>
      </c>
      <c r="AA15" s="304" t="str">
        <f t="shared" si="1"/>
        <v>-</v>
      </c>
      <c r="AB15" s="304" t="str">
        <f t="shared" si="2"/>
        <v>-</v>
      </c>
      <c r="AC15" s="304" t="str">
        <f t="shared" si="3"/>
        <v>-</v>
      </c>
      <c r="AD15" s="304" t="str">
        <f t="shared" si="4"/>
        <v>-</v>
      </c>
      <c r="AE15" s="304" t="str">
        <f t="shared" si="5"/>
        <v>-</v>
      </c>
      <c r="AF15" s="305" t="str">
        <f t="shared" si="6"/>
        <v>-</v>
      </c>
      <c r="AI15" s="270"/>
      <c r="AJ15" s="272"/>
      <c r="AK15" s="275">
        <f>IFERROR(SUMIFS(データー!$H$8:$H$300,データー!$G$8:$G$300,AJ15,データー!$E$8:$E$300,$AJ$6),"-")</f>
        <v>0</v>
      </c>
      <c r="AL15" s="276">
        <f>IFERROR(SUMIFS(データー!$I$8:$I$300,データー!$G$8:$G$300,AJ15,データー!$E$8:$E$300,$AJ$6),"-")</f>
        <v>0</v>
      </c>
      <c r="AM15" s="276">
        <f>IFERROR(SUMIFS(データー!$J$8:$J$300,データー!$G$8:$G$300,AJ15,データー!$E$8:$E$300,$AJ$6),"-")</f>
        <v>0</v>
      </c>
      <c r="AN15" s="276">
        <f>IFERROR(SUMIFS(データー!$K$8:$K$300,データー!$G$8:$G$300,AJ15,データー!$E$8:$E$300,$AJ$6),"-")</f>
        <v>0</v>
      </c>
      <c r="AO15" s="276">
        <f>IFERROR(SUMIFS(データー!$L$8:$L$300,データー!$G$8:$G$300,AJ15,データー!$E$8:$E$300,$AJ$6),"-")</f>
        <v>0</v>
      </c>
      <c r="AP15" s="276">
        <f>IFERROR(SUMIFS(データー!$M$8:$M$300,データー!$G$8:$G$300,AJ15,データー!$E$8:$E$300,$AJ$6),"-")</f>
        <v>0</v>
      </c>
      <c r="AQ15" s="276">
        <f>IFERROR(SUMIFS(データー!$N$8:$N$300,データー!$G$8:$G$300,AJ15,データー!$E$8:$E$300,$AJ$6),"-")</f>
        <v>0</v>
      </c>
      <c r="AR15" s="276">
        <f>IFERROR(SUMIFS(データー!$O$8:$O$300,データー!$G$8:$G$300,AJ15,データー!$E$8:$E$300,$AJ$6),"-")</f>
        <v>0</v>
      </c>
      <c r="AS15" s="276">
        <f>IFERROR(SUMIFS(データー!$P$8:$P$300,データー!$G$8:$G$300,AJ15,データー!$E$8:$E$300,$AJ$6),"-")</f>
        <v>0</v>
      </c>
      <c r="AT15" s="276">
        <f>IFERROR(SUMIFS(データー!$Q$8:$Q$300,データー!$G$8:$G$300,AJ15,データー!$E$8:$E$300,$AJ$6),"-")</f>
        <v>0</v>
      </c>
      <c r="AU15" s="276">
        <f>IFERROR(SUMIFS(データー!$R$8:$R$300,データー!$G$8:$G$300,AJ15,データー!$E$8:$E$300,$AJ$6),"-")</f>
        <v>0</v>
      </c>
      <c r="AV15" s="276">
        <f>IFERROR(SUMIFS(データー!$S$8:$S$300,データー!$G$8:$G$300,AJ15,データー!$E$8:$E$300,$AJ$6),"-")</f>
        <v>0</v>
      </c>
      <c r="AW15" s="276">
        <f>IFERROR(SUMIFS(データー!$T$8:$T$300,データー!$G$8:$G$300,AJ15,データー!$E$8:$E$300,$AJ$6),"-")</f>
        <v>0</v>
      </c>
      <c r="AX15" s="276">
        <f>IFERROR(SUMIFS(データー!$U$8:$U$300,データー!$G$8:$G$300,AJ15,データー!$E$8:$E$300,$AJ$6),"-")</f>
        <v>0</v>
      </c>
      <c r="AY15" s="276">
        <f>IFERROR(SUMIFS(データー!$V$8:$V$300,データー!$G$8:$G$300,AJ15,データー!$E$8:$E$300,$AJ$6),"-")</f>
        <v>0</v>
      </c>
      <c r="AZ15" s="276">
        <f>IFERROR(SUMIFS(データー!$W$8:$W$300,データー!$G$8:$G$300,AJ15,データー!$E$8:$E$300,$AJ$6),"-")</f>
        <v>0</v>
      </c>
      <c r="BA15" s="276">
        <f>IFERROR(SUMIFS(データー!$X$8:$X$300,データー!$G$8:$G$300,AJ15,データー!$E$8:$E$300,$AJ$6),"-")</f>
        <v>0</v>
      </c>
      <c r="BB15" s="276">
        <f>IFERROR(SUMIFS(データー!$Y$8:$Y$300,データー!$G$8:$G$300,AJ15,データー!$E$8:$E$300,$AJ$6),"-")</f>
        <v>0</v>
      </c>
      <c r="BC15" s="271">
        <f>IFERROR(SUMIFS(データー!$Z$8:$Z$300,データー!$G$8:$G$300,AJ15,データー!$E$8:$E$300,$AJ$6),"-")</f>
        <v>0</v>
      </c>
      <c r="BD15" s="275">
        <f>IFERROR(SUMIFS(データー!$AA$8:$AA$300,データー!$G$8:$G$300,AJ15,データー!$E$8:$E$300,$AJ$6),"-")</f>
        <v>0</v>
      </c>
      <c r="BE15" s="281">
        <f>IFERROR(SUMIFS(データー!$AB$8:$AB$300,データー!$G$8:$G$300,AJ15,データー!$E$8:$E$300,$AJ$6),"-")</f>
        <v>0</v>
      </c>
      <c r="BF15" s="303" t="str">
        <f t="shared" si="7"/>
        <v>-</v>
      </c>
      <c r="BG15" s="304" t="str">
        <f t="shared" si="8"/>
        <v>-</v>
      </c>
      <c r="BH15" s="304" t="str">
        <f t="shared" si="9"/>
        <v>-</v>
      </c>
      <c r="BI15" s="304" t="str">
        <f t="shared" si="10"/>
        <v>-</v>
      </c>
      <c r="BJ15" s="304" t="str">
        <f t="shared" si="11"/>
        <v>-</v>
      </c>
      <c r="BK15" s="304" t="str">
        <f t="shared" si="12"/>
        <v>-</v>
      </c>
      <c r="BL15" s="305" t="str">
        <f t="shared" si="13"/>
        <v>-</v>
      </c>
    </row>
    <row r="16" spans="3:64" ht="20.100000000000001" customHeight="1" x14ac:dyDescent="0.35">
      <c r="C16" s="270"/>
      <c r="D16" s="272"/>
      <c r="E16" s="275" t="str">
        <f>IF(D16="","",SUMIF(データー!$G$8:$G$300,D16,データー!$H$8:$H$300))</f>
        <v/>
      </c>
      <c r="F16" s="276" t="str">
        <f>IF(D16="","",SUMIF(データー!$G$8:$G$300,D16,データー!$I$8:$I$300))</f>
        <v/>
      </c>
      <c r="G16" s="276" t="str">
        <f>IF(D16="","",SUMIF(データー!$G$8:$G$300,D16,データー!$J$8:$J$300))</f>
        <v/>
      </c>
      <c r="H16" s="276" t="str">
        <f>IF(D16="","",SUMIF(データー!$G$8:$G$300,D16,データー!$K$8:$K$300))</f>
        <v/>
      </c>
      <c r="I16" s="276" t="str">
        <f>IF(D16="","",SUMIF(データー!$G$8:$G$300,D16,データー!$L$8:$L$300))</f>
        <v/>
      </c>
      <c r="J16" s="276" t="str">
        <f>IF(D16="","",SUMIF(データー!$G$8:$G$300,D16,データー!$M$8:$M$300))</f>
        <v/>
      </c>
      <c r="K16" s="276" t="str">
        <f>IF(D16="","",SUMIF(データー!$G$8:$G$300,D16,データー!$N$8:$N$300))</f>
        <v/>
      </c>
      <c r="L16" s="276" t="str">
        <f>IF(D16="","",SUMIF(データー!$G$8:$G$300,D16,データー!$O$8:$O$300))</f>
        <v/>
      </c>
      <c r="M16" s="276" t="str">
        <f>IF(D16="","",SUMIF(データー!$G$8:$G$300,D16,データー!$P$8:$P$300))</f>
        <v/>
      </c>
      <c r="N16" s="276" t="str">
        <f>IF(D16="","",SUMIF(データー!$G$8:$G$300,D16,データー!$Q$8:$Q$300))</f>
        <v/>
      </c>
      <c r="O16" s="276" t="str">
        <f>IF(D16="","",SUMIF(データー!$G$8:$G$300,D16,データー!$R$8:$R$300))</f>
        <v/>
      </c>
      <c r="P16" s="276" t="str">
        <f>IF(D16="","",SUMIF(データー!$G$8:$G$300,D16,データー!$S$8:$S$300))</f>
        <v/>
      </c>
      <c r="Q16" s="276" t="str">
        <f>IF(D16="","",SUMIF(データー!$G$8:$G$300,D16,データー!$T$8:$T$300))</f>
        <v/>
      </c>
      <c r="R16" s="276" t="str">
        <f>IF(D16="","",SUMIF(データー!$G$8:$G$300,D16,データー!$U$8:$U$300))</f>
        <v/>
      </c>
      <c r="S16" s="276" t="str">
        <f>IF(D16="","",SUMIF(データー!$G$8:$G$300,D16,データー!$V$8:$V$300))</f>
        <v/>
      </c>
      <c r="T16" s="276" t="str">
        <f>IF(D16="","",SUMIF(データー!$G$8:$G$300,D16,データー!$W$8:$W$300))</f>
        <v/>
      </c>
      <c r="U16" s="276" t="str">
        <f>IF(D16="","",SUMIF(データー!$G$8:$G$300,D16,データー!$X$8:$X$300))</f>
        <v/>
      </c>
      <c r="V16" s="276" t="str">
        <f>IF(D16="","",SUMIF(データー!$G$8:$G$300,D16,データー!$Y$8:$Y$300))</f>
        <v/>
      </c>
      <c r="W16" s="271" t="str">
        <f>IF(D16="","",SUMIF(データー!$G$8:$G$300,D16,データー!$Z$8:$Z$300))</f>
        <v/>
      </c>
      <c r="X16" s="275" t="str">
        <f>IF(D16="","",SUMIF(データー!$G$8:$G$300,D16,データー!$AA$8:$AA$300))</f>
        <v/>
      </c>
      <c r="Y16" s="281" t="str">
        <f>IF(D16="","",SUMIF(データー!$G$8:$G$300,D16,データー!$AB$8:$AB$300))</f>
        <v/>
      </c>
      <c r="Z16" s="303" t="str">
        <f t="shared" si="0"/>
        <v>-</v>
      </c>
      <c r="AA16" s="304" t="str">
        <f t="shared" si="1"/>
        <v>-</v>
      </c>
      <c r="AB16" s="304" t="str">
        <f t="shared" si="2"/>
        <v>-</v>
      </c>
      <c r="AC16" s="304" t="str">
        <f t="shared" si="3"/>
        <v>-</v>
      </c>
      <c r="AD16" s="304" t="str">
        <f t="shared" si="4"/>
        <v>-</v>
      </c>
      <c r="AE16" s="304" t="str">
        <f t="shared" si="5"/>
        <v>-</v>
      </c>
      <c r="AF16" s="305" t="str">
        <f t="shared" si="6"/>
        <v>-</v>
      </c>
      <c r="AI16" s="363"/>
      <c r="AJ16" s="364"/>
      <c r="AK16" s="365">
        <f>IFERROR(SUMIFS(データー!$H$8:$H$300,データー!$G$8:$G$300,AJ16,データー!$E$8:$E$300,$AJ$6),"-")</f>
        <v>0</v>
      </c>
      <c r="AL16" s="366">
        <f>IFERROR(SUMIFS(データー!$I$8:$I$300,データー!$G$8:$G$300,AJ16,データー!$E$8:$E$300,$AJ$6),"-")</f>
        <v>0</v>
      </c>
      <c r="AM16" s="366">
        <f>IFERROR(SUMIFS(データー!$J$8:$J$300,データー!$G$8:$G$300,AJ16,データー!$E$8:$E$300,$AJ$6),"-")</f>
        <v>0</v>
      </c>
      <c r="AN16" s="366">
        <f>IFERROR(SUMIFS(データー!$K$8:$K$300,データー!$G$8:$G$300,AJ16,データー!$E$8:$E$300,$AJ$6),"-")</f>
        <v>0</v>
      </c>
      <c r="AO16" s="366">
        <f>IFERROR(SUMIFS(データー!$L$8:$L$300,データー!$G$8:$G$300,AJ16,データー!$E$8:$E$300,$AJ$6),"-")</f>
        <v>0</v>
      </c>
      <c r="AP16" s="366">
        <f>IFERROR(SUMIFS(データー!$M$8:$M$300,データー!$G$8:$G$300,AJ16,データー!$E$8:$E$300,$AJ$6),"-")</f>
        <v>0</v>
      </c>
      <c r="AQ16" s="366">
        <f>IFERROR(SUMIFS(データー!$N$8:$N$300,データー!$G$8:$G$300,AJ16,データー!$E$8:$E$300,$AJ$6),"-")</f>
        <v>0</v>
      </c>
      <c r="AR16" s="366">
        <f>IFERROR(SUMIFS(データー!$O$8:$O$300,データー!$G$8:$G$300,AJ16,データー!$E$8:$E$300,$AJ$6),"-")</f>
        <v>0</v>
      </c>
      <c r="AS16" s="366">
        <f>IFERROR(SUMIFS(データー!$P$8:$P$300,データー!$G$8:$G$300,AJ16,データー!$E$8:$E$300,$AJ$6),"-")</f>
        <v>0</v>
      </c>
      <c r="AT16" s="366">
        <f>IFERROR(SUMIFS(データー!$Q$8:$Q$300,データー!$G$8:$G$300,AJ16,データー!$E$8:$E$300,$AJ$6),"-")</f>
        <v>0</v>
      </c>
      <c r="AU16" s="366">
        <f>IFERROR(SUMIFS(データー!$R$8:$R$300,データー!$G$8:$G$300,AJ16,データー!$E$8:$E$300,$AJ$6),"-")</f>
        <v>0</v>
      </c>
      <c r="AV16" s="366">
        <f>IFERROR(SUMIFS(データー!$S$8:$S$300,データー!$G$8:$G$300,AJ16,データー!$E$8:$E$300,$AJ$6),"-")</f>
        <v>0</v>
      </c>
      <c r="AW16" s="366">
        <f>IFERROR(SUMIFS(データー!$T$8:$T$300,データー!$G$8:$G$300,AJ16,データー!$E$8:$E$300,$AJ$6),"-")</f>
        <v>0</v>
      </c>
      <c r="AX16" s="366">
        <f>IFERROR(SUMIFS(データー!$U$8:$U$300,データー!$G$8:$G$300,AJ16,データー!$E$8:$E$300,$AJ$6),"-")</f>
        <v>0</v>
      </c>
      <c r="AY16" s="366">
        <f>IFERROR(SUMIFS(データー!$V$8:$V$300,データー!$G$8:$G$300,AJ16,データー!$E$8:$E$300,$AJ$6),"-")</f>
        <v>0</v>
      </c>
      <c r="AZ16" s="366">
        <f>IFERROR(SUMIFS(データー!$W$8:$W$300,データー!$G$8:$G$300,AJ16,データー!$E$8:$E$300,$AJ$6),"-")</f>
        <v>0</v>
      </c>
      <c r="BA16" s="366">
        <f>IFERROR(SUMIFS(データー!$X$8:$X$300,データー!$G$8:$G$300,AJ16,データー!$E$8:$E$300,$AJ$6),"-")</f>
        <v>0</v>
      </c>
      <c r="BB16" s="366">
        <f>IFERROR(SUMIFS(データー!$Y$8:$Y$300,データー!$G$8:$G$300,AJ16,データー!$E$8:$E$300,$AJ$6),"-")</f>
        <v>0</v>
      </c>
      <c r="BC16" s="367">
        <f>IFERROR(SUMIFS(データー!$Z$8:$Z$300,データー!$G$8:$G$300,AJ16,データー!$E$8:$E$300,$AJ$6),"-")</f>
        <v>0</v>
      </c>
      <c r="BD16" s="365">
        <f>IFERROR(SUMIFS(データー!$AA$8:$AA$300,データー!$G$8:$G$300,AJ16,データー!$E$8:$E$300,$AJ$6),"-")</f>
        <v>0</v>
      </c>
      <c r="BE16" s="368">
        <f>IFERROR(SUMIFS(データー!$AB$8:$AB$300,データー!$G$8:$G$300,AJ16,データー!$E$8:$E$300,$AJ$6),"-")</f>
        <v>0</v>
      </c>
      <c r="BF16" s="369" t="str">
        <f t="shared" si="7"/>
        <v>-</v>
      </c>
      <c r="BG16" s="370" t="str">
        <f t="shared" si="8"/>
        <v>-</v>
      </c>
      <c r="BH16" s="370" t="str">
        <f t="shared" si="9"/>
        <v>-</v>
      </c>
      <c r="BI16" s="370" t="str">
        <f t="shared" si="10"/>
        <v>-</v>
      </c>
      <c r="BJ16" s="370" t="str">
        <f t="shared" si="11"/>
        <v>-</v>
      </c>
      <c r="BK16" s="370" t="str">
        <f t="shared" si="12"/>
        <v>-</v>
      </c>
      <c r="BL16" s="371" t="str">
        <f t="shared" si="13"/>
        <v>-</v>
      </c>
    </row>
    <row r="17" spans="3:64" ht="20.100000000000001" customHeight="1" x14ac:dyDescent="0.35">
      <c r="C17" s="270"/>
      <c r="D17" s="272"/>
      <c r="E17" s="275" t="str">
        <f>IF(D17="","",SUMIF(データー!$G$8:$G$300,D17,データー!$H$8:$H$300))</f>
        <v/>
      </c>
      <c r="F17" s="276" t="str">
        <f>IF(D17="","",SUMIF(データー!$G$8:$G$300,D17,データー!$I$8:$I$300))</f>
        <v/>
      </c>
      <c r="G17" s="276" t="str">
        <f>IF(D17="","",SUMIF(データー!$G$8:$G$300,D17,データー!$J$8:$J$300))</f>
        <v/>
      </c>
      <c r="H17" s="276" t="str">
        <f>IF(D17="","",SUMIF(データー!$G$8:$G$300,D17,データー!$K$8:$K$300))</f>
        <v/>
      </c>
      <c r="I17" s="276" t="str">
        <f>IF(D17="","",SUMIF(データー!$G$8:$G$300,D17,データー!$L$8:$L$300))</f>
        <v/>
      </c>
      <c r="J17" s="276" t="str">
        <f>IF(D17="","",SUMIF(データー!$G$8:$G$300,D17,データー!$M$8:$M$300))</f>
        <v/>
      </c>
      <c r="K17" s="276" t="str">
        <f>IF(D17="","",SUMIF(データー!$G$8:$G$300,D17,データー!$N$8:$N$300))</f>
        <v/>
      </c>
      <c r="L17" s="276" t="str">
        <f>IF(D17="","",SUMIF(データー!$G$8:$G$300,D17,データー!$O$8:$O$300))</f>
        <v/>
      </c>
      <c r="M17" s="276" t="str">
        <f>IF(D17="","",SUMIF(データー!$G$8:$G$300,D17,データー!$P$8:$P$300))</f>
        <v/>
      </c>
      <c r="N17" s="276" t="str">
        <f>IF(D17="","",SUMIF(データー!$G$8:$G$300,D17,データー!$Q$8:$Q$300))</f>
        <v/>
      </c>
      <c r="O17" s="276" t="str">
        <f>IF(D17="","",SUMIF(データー!$G$8:$G$300,D17,データー!$R$8:$R$300))</f>
        <v/>
      </c>
      <c r="P17" s="276" t="str">
        <f>IF(D17="","",SUMIF(データー!$G$8:$G$300,D17,データー!$S$8:$S$300))</f>
        <v/>
      </c>
      <c r="Q17" s="276" t="str">
        <f>IF(D17="","",SUMIF(データー!$G$8:$G$300,D17,データー!$T$8:$T$300))</f>
        <v/>
      </c>
      <c r="R17" s="276" t="str">
        <f>IF(D17="","",SUMIF(データー!$G$8:$G$300,D17,データー!$U$8:$U$300))</f>
        <v/>
      </c>
      <c r="S17" s="276" t="str">
        <f>IF(D17="","",SUMIF(データー!$G$8:$G$300,D17,データー!$V$8:$V$300))</f>
        <v/>
      </c>
      <c r="T17" s="276" t="str">
        <f>IF(D17="","",SUMIF(データー!$G$8:$G$300,D17,データー!$W$8:$W$300))</f>
        <v/>
      </c>
      <c r="U17" s="276" t="str">
        <f>IF(D17="","",SUMIF(データー!$G$8:$G$300,D17,データー!$X$8:$X$300))</f>
        <v/>
      </c>
      <c r="V17" s="276" t="str">
        <f>IF(D17="","",SUMIF(データー!$G$8:$G$300,D17,データー!$Y$8:$Y$300))</f>
        <v/>
      </c>
      <c r="W17" s="271" t="str">
        <f>IF(D17="","",SUMIF(データー!$G$8:$G$300,D17,データー!$Z$8:$Z$300))</f>
        <v/>
      </c>
      <c r="X17" s="275" t="str">
        <f>IF(D17="","",SUMIF(データー!$G$8:$G$300,D17,データー!$AA$8:$AA$300))</f>
        <v/>
      </c>
      <c r="Y17" s="281" t="str">
        <f>IF(D17="","",SUMIF(データー!$G$8:$G$300,D17,データー!$AB$8:$AB$300))</f>
        <v/>
      </c>
      <c r="Z17" s="303" t="str">
        <f t="shared" si="0"/>
        <v>-</v>
      </c>
      <c r="AA17" s="304" t="str">
        <f t="shared" si="1"/>
        <v>-</v>
      </c>
      <c r="AB17" s="304" t="str">
        <f t="shared" si="2"/>
        <v>-</v>
      </c>
      <c r="AC17" s="304" t="str">
        <f t="shared" si="3"/>
        <v>-</v>
      </c>
      <c r="AD17" s="304" t="str">
        <f t="shared" si="4"/>
        <v>-</v>
      </c>
      <c r="AE17" s="304" t="str">
        <f t="shared" si="5"/>
        <v>-</v>
      </c>
      <c r="AF17" s="305" t="str">
        <f t="shared" si="6"/>
        <v>-</v>
      </c>
      <c r="AI17" s="270"/>
      <c r="AJ17" s="272"/>
      <c r="AK17" s="275">
        <f>IFERROR(SUMIFS(データー!$H$8:$H$300,データー!$G$8:$G$300,AJ17,データー!$E$8:$E$300,$AJ$6),"-")</f>
        <v>0</v>
      </c>
      <c r="AL17" s="276">
        <f>IFERROR(SUMIFS(データー!$I$8:$I$300,データー!$G$8:$G$300,AJ17,データー!$E$8:$E$300,$AJ$6),"-")</f>
        <v>0</v>
      </c>
      <c r="AM17" s="276">
        <f>IFERROR(SUMIFS(データー!$J$8:$J$300,データー!$G$8:$G$300,AJ17,データー!$E$8:$E$300,$AJ$6),"-")</f>
        <v>0</v>
      </c>
      <c r="AN17" s="276">
        <f>IFERROR(SUMIFS(データー!$K$8:$K$300,データー!$G$8:$G$300,AJ17,データー!$E$8:$E$300,$AJ$6),"-")</f>
        <v>0</v>
      </c>
      <c r="AO17" s="276">
        <f>IFERROR(SUMIFS(データー!$L$8:$L$300,データー!$G$8:$G$300,AJ17,データー!$E$8:$E$300,$AJ$6),"-")</f>
        <v>0</v>
      </c>
      <c r="AP17" s="276">
        <f>IFERROR(SUMIFS(データー!$M$8:$M$300,データー!$G$8:$G$300,AJ17,データー!$E$8:$E$300,$AJ$6),"-")</f>
        <v>0</v>
      </c>
      <c r="AQ17" s="276">
        <f>IFERROR(SUMIFS(データー!$N$8:$N$300,データー!$G$8:$G$300,AJ17,データー!$E$8:$E$300,$AJ$6),"-")</f>
        <v>0</v>
      </c>
      <c r="AR17" s="276">
        <f>IFERROR(SUMIFS(データー!$O$8:$O$300,データー!$G$8:$G$300,AJ17,データー!$E$8:$E$300,$AJ$6),"-")</f>
        <v>0</v>
      </c>
      <c r="AS17" s="276">
        <f>IFERROR(SUMIFS(データー!$P$8:$P$300,データー!$G$8:$G$300,AJ17,データー!$E$8:$E$300,$AJ$6),"-")</f>
        <v>0</v>
      </c>
      <c r="AT17" s="276">
        <f>IFERROR(SUMIFS(データー!$Q$8:$Q$300,データー!$G$8:$G$300,AJ17,データー!$E$8:$E$300,$AJ$6),"-")</f>
        <v>0</v>
      </c>
      <c r="AU17" s="276">
        <f>IFERROR(SUMIFS(データー!$R$8:$R$300,データー!$G$8:$G$300,AJ17,データー!$E$8:$E$300,$AJ$6),"-")</f>
        <v>0</v>
      </c>
      <c r="AV17" s="276">
        <f>IFERROR(SUMIFS(データー!$S$8:$S$300,データー!$G$8:$G$300,AJ17,データー!$E$8:$E$300,$AJ$6),"-")</f>
        <v>0</v>
      </c>
      <c r="AW17" s="276">
        <f>IFERROR(SUMIFS(データー!$T$8:$T$300,データー!$G$8:$G$300,AJ17,データー!$E$8:$E$300,$AJ$6),"-")</f>
        <v>0</v>
      </c>
      <c r="AX17" s="276">
        <f>IFERROR(SUMIFS(データー!$U$8:$U$300,データー!$G$8:$G$300,AJ17,データー!$E$8:$E$300,$AJ$6),"-")</f>
        <v>0</v>
      </c>
      <c r="AY17" s="276">
        <f>IFERROR(SUMIFS(データー!$V$8:$V$300,データー!$G$8:$G$300,AJ17,データー!$E$8:$E$300,$AJ$6),"-")</f>
        <v>0</v>
      </c>
      <c r="AZ17" s="276">
        <f>IFERROR(SUMIFS(データー!$W$8:$W$300,データー!$G$8:$G$300,AJ17,データー!$E$8:$E$300,$AJ$6),"-")</f>
        <v>0</v>
      </c>
      <c r="BA17" s="276">
        <f>IFERROR(SUMIFS(データー!$X$8:$X$300,データー!$G$8:$G$300,AJ17,データー!$E$8:$E$300,$AJ$6),"-")</f>
        <v>0</v>
      </c>
      <c r="BB17" s="276">
        <f>IFERROR(SUMIFS(データー!$Y$8:$Y$300,データー!$G$8:$G$300,AJ17,データー!$E$8:$E$300,$AJ$6),"-")</f>
        <v>0</v>
      </c>
      <c r="BC17" s="271">
        <f>IFERROR(SUMIFS(データー!$Z$8:$Z$300,データー!$G$8:$G$300,AJ17,データー!$E$8:$E$300,$AJ$6),"-")</f>
        <v>0</v>
      </c>
      <c r="BD17" s="275">
        <f>IFERROR(SUMIFS(データー!$AA$8:$AA$300,データー!$G$8:$G$300,AJ17,データー!$E$8:$E$300,$AJ$6),"-")</f>
        <v>0</v>
      </c>
      <c r="BE17" s="281">
        <f>IFERROR(SUMIFS(データー!$AB$8:$AB$300,データー!$G$8:$G$300,AJ17,データー!$E$8:$E$300,$AJ$6),"-")</f>
        <v>0</v>
      </c>
      <c r="BF17" s="303" t="str">
        <f t="shared" si="7"/>
        <v>-</v>
      </c>
      <c r="BG17" s="304" t="str">
        <f t="shared" si="8"/>
        <v>-</v>
      </c>
      <c r="BH17" s="304" t="str">
        <f t="shared" si="9"/>
        <v>-</v>
      </c>
      <c r="BI17" s="304" t="str">
        <f t="shared" si="10"/>
        <v>-</v>
      </c>
      <c r="BJ17" s="304" t="str">
        <f t="shared" si="11"/>
        <v>-</v>
      </c>
      <c r="BK17" s="304" t="str">
        <f t="shared" si="12"/>
        <v>-</v>
      </c>
      <c r="BL17" s="305" t="str">
        <f t="shared" si="13"/>
        <v>-</v>
      </c>
    </row>
    <row r="18" spans="3:64" ht="20.100000000000001" customHeight="1" x14ac:dyDescent="0.35">
      <c r="C18" s="270"/>
      <c r="D18" s="272"/>
      <c r="E18" s="275" t="str">
        <f>IF(D18="","",SUMIF(データー!$G$8:$G$300,D18,データー!$H$8:$H$300))</f>
        <v/>
      </c>
      <c r="F18" s="276" t="str">
        <f>IF(D18="","",SUMIF(データー!$G$8:$G$300,D18,データー!$I$8:$I$300))</f>
        <v/>
      </c>
      <c r="G18" s="276" t="str">
        <f>IF(D18="","",SUMIF(データー!$G$8:$G$300,D18,データー!$J$8:$J$300))</f>
        <v/>
      </c>
      <c r="H18" s="276" t="str">
        <f>IF(D18="","",SUMIF(データー!$G$8:$G$300,D18,データー!$K$8:$K$300))</f>
        <v/>
      </c>
      <c r="I18" s="276" t="str">
        <f>IF(D18="","",SUMIF(データー!$G$8:$G$300,D18,データー!$L$8:$L$300))</f>
        <v/>
      </c>
      <c r="J18" s="276" t="str">
        <f>IF(D18="","",SUMIF(データー!$G$8:$G$300,D18,データー!$M$8:$M$300))</f>
        <v/>
      </c>
      <c r="K18" s="276" t="str">
        <f>IF(D18="","",SUMIF(データー!$G$8:$G$300,D18,データー!$N$8:$N$300))</f>
        <v/>
      </c>
      <c r="L18" s="276" t="str">
        <f>IF(D18="","",SUMIF(データー!$G$8:$G$300,D18,データー!$O$8:$O$300))</f>
        <v/>
      </c>
      <c r="M18" s="276" t="str">
        <f>IF(D18="","",SUMIF(データー!$G$8:$G$300,D18,データー!$P$8:$P$300))</f>
        <v/>
      </c>
      <c r="N18" s="276" t="str">
        <f>IF(D18="","",SUMIF(データー!$G$8:$G$300,D18,データー!$Q$8:$Q$300))</f>
        <v/>
      </c>
      <c r="O18" s="276" t="str">
        <f>IF(D18="","",SUMIF(データー!$G$8:$G$300,D18,データー!$R$8:$R$300))</f>
        <v/>
      </c>
      <c r="P18" s="276" t="str">
        <f>IF(D18="","",SUMIF(データー!$G$8:$G$300,D18,データー!$S$8:$S$300))</f>
        <v/>
      </c>
      <c r="Q18" s="276" t="str">
        <f>IF(D18="","",SUMIF(データー!$G$8:$G$300,D18,データー!$T$8:$T$300))</f>
        <v/>
      </c>
      <c r="R18" s="276" t="str">
        <f>IF(D18="","",SUMIF(データー!$G$8:$G$300,D18,データー!$U$8:$U$300))</f>
        <v/>
      </c>
      <c r="S18" s="276" t="str">
        <f>IF(D18="","",SUMIF(データー!$G$8:$G$300,D18,データー!$V$8:$V$300))</f>
        <v/>
      </c>
      <c r="T18" s="276" t="str">
        <f>IF(D18="","",SUMIF(データー!$G$8:$G$300,D18,データー!$W$8:$W$300))</f>
        <v/>
      </c>
      <c r="U18" s="276" t="str">
        <f>IF(D18="","",SUMIF(データー!$G$8:$G$300,D18,データー!$X$8:$X$300))</f>
        <v/>
      </c>
      <c r="V18" s="276" t="str">
        <f>IF(D18="","",SUMIF(データー!$G$8:$G$300,D18,データー!$Y$8:$Y$300))</f>
        <v/>
      </c>
      <c r="W18" s="271" t="str">
        <f>IF(D18="","",SUMIF(データー!$G$8:$G$300,D18,データー!$Z$8:$Z$300))</f>
        <v/>
      </c>
      <c r="X18" s="275" t="str">
        <f>IF(D18="","",SUMIF(データー!$G$8:$G$300,D18,データー!$AA$8:$AA$300))</f>
        <v/>
      </c>
      <c r="Y18" s="281" t="str">
        <f>IF(D18="","",SUMIF(データー!$G$8:$G$300,D18,データー!$AB$8:$AB$300))</f>
        <v/>
      </c>
      <c r="Z18" s="303" t="str">
        <f t="shared" si="0"/>
        <v>-</v>
      </c>
      <c r="AA18" s="304" t="str">
        <f t="shared" si="1"/>
        <v>-</v>
      </c>
      <c r="AB18" s="304" t="str">
        <f t="shared" si="2"/>
        <v>-</v>
      </c>
      <c r="AC18" s="304" t="str">
        <f t="shared" si="3"/>
        <v>-</v>
      </c>
      <c r="AD18" s="304" t="str">
        <f t="shared" si="4"/>
        <v>-</v>
      </c>
      <c r="AE18" s="304" t="str">
        <f t="shared" si="5"/>
        <v>-</v>
      </c>
      <c r="AF18" s="305" t="str">
        <f t="shared" si="6"/>
        <v>-</v>
      </c>
      <c r="AI18" s="363"/>
      <c r="AJ18" s="364"/>
      <c r="AK18" s="365">
        <f>IFERROR(SUMIFS(データー!$H$8:$H$300,データー!$G$8:$G$300,AJ18,データー!$E$8:$E$300,$AJ$6),"-")</f>
        <v>0</v>
      </c>
      <c r="AL18" s="366">
        <f>IFERROR(SUMIFS(データー!$I$8:$I$300,データー!$G$8:$G$300,AJ18,データー!$E$8:$E$300,$AJ$6),"-")</f>
        <v>0</v>
      </c>
      <c r="AM18" s="366">
        <f>IFERROR(SUMIFS(データー!$J$8:$J$300,データー!$G$8:$G$300,AJ18,データー!$E$8:$E$300,$AJ$6),"-")</f>
        <v>0</v>
      </c>
      <c r="AN18" s="366">
        <f>IFERROR(SUMIFS(データー!$K$8:$K$300,データー!$G$8:$G$300,AJ18,データー!$E$8:$E$300,$AJ$6),"-")</f>
        <v>0</v>
      </c>
      <c r="AO18" s="366">
        <f>IFERROR(SUMIFS(データー!$L$8:$L$300,データー!$G$8:$G$300,AJ18,データー!$E$8:$E$300,$AJ$6),"-")</f>
        <v>0</v>
      </c>
      <c r="AP18" s="366">
        <f>IFERROR(SUMIFS(データー!$M$8:$M$300,データー!$G$8:$G$300,AJ18,データー!$E$8:$E$300,$AJ$6),"-")</f>
        <v>0</v>
      </c>
      <c r="AQ18" s="366">
        <f>IFERROR(SUMIFS(データー!$N$8:$N$300,データー!$G$8:$G$300,AJ18,データー!$E$8:$E$300,$AJ$6),"-")</f>
        <v>0</v>
      </c>
      <c r="AR18" s="366">
        <f>IFERROR(SUMIFS(データー!$O$8:$O$300,データー!$G$8:$G$300,AJ18,データー!$E$8:$E$300,$AJ$6),"-")</f>
        <v>0</v>
      </c>
      <c r="AS18" s="366">
        <f>IFERROR(SUMIFS(データー!$P$8:$P$300,データー!$G$8:$G$300,AJ18,データー!$E$8:$E$300,$AJ$6),"-")</f>
        <v>0</v>
      </c>
      <c r="AT18" s="366">
        <f>IFERROR(SUMIFS(データー!$Q$8:$Q$300,データー!$G$8:$G$300,AJ18,データー!$E$8:$E$300,$AJ$6),"-")</f>
        <v>0</v>
      </c>
      <c r="AU18" s="366">
        <f>IFERROR(SUMIFS(データー!$R$8:$R$300,データー!$G$8:$G$300,AJ18,データー!$E$8:$E$300,$AJ$6),"-")</f>
        <v>0</v>
      </c>
      <c r="AV18" s="366">
        <f>IFERROR(SUMIFS(データー!$S$8:$S$300,データー!$G$8:$G$300,AJ18,データー!$E$8:$E$300,$AJ$6),"-")</f>
        <v>0</v>
      </c>
      <c r="AW18" s="366">
        <f>IFERROR(SUMIFS(データー!$T$8:$T$300,データー!$G$8:$G$300,AJ18,データー!$E$8:$E$300,$AJ$6),"-")</f>
        <v>0</v>
      </c>
      <c r="AX18" s="366">
        <f>IFERROR(SUMIFS(データー!$U$8:$U$300,データー!$G$8:$G$300,AJ18,データー!$E$8:$E$300,$AJ$6),"-")</f>
        <v>0</v>
      </c>
      <c r="AY18" s="366">
        <f>IFERROR(SUMIFS(データー!$V$8:$V$300,データー!$G$8:$G$300,AJ18,データー!$E$8:$E$300,$AJ$6),"-")</f>
        <v>0</v>
      </c>
      <c r="AZ18" s="366">
        <f>IFERROR(SUMIFS(データー!$W$8:$W$300,データー!$G$8:$G$300,AJ18,データー!$E$8:$E$300,$AJ$6),"-")</f>
        <v>0</v>
      </c>
      <c r="BA18" s="366">
        <f>IFERROR(SUMIFS(データー!$X$8:$X$300,データー!$G$8:$G$300,AJ18,データー!$E$8:$E$300,$AJ$6),"-")</f>
        <v>0</v>
      </c>
      <c r="BB18" s="366">
        <f>IFERROR(SUMIFS(データー!$Y$8:$Y$300,データー!$G$8:$G$300,AJ18,データー!$E$8:$E$300,$AJ$6),"-")</f>
        <v>0</v>
      </c>
      <c r="BC18" s="367">
        <f>IFERROR(SUMIFS(データー!$Z$8:$Z$300,データー!$G$8:$G$300,AJ18,データー!$E$8:$E$300,$AJ$6),"-")</f>
        <v>0</v>
      </c>
      <c r="BD18" s="365">
        <f>IFERROR(SUMIFS(データー!$AA$8:$AA$300,データー!$G$8:$G$300,AJ18,データー!$E$8:$E$300,$AJ$6),"-")</f>
        <v>0</v>
      </c>
      <c r="BE18" s="368">
        <f>IFERROR(SUMIFS(データー!$AB$8:$AB$300,データー!$G$8:$G$300,AJ18,データー!$E$8:$E$300,$AJ$6),"-")</f>
        <v>0</v>
      </c>
      <c r="BF18" s="369" t="str">
        <f t="shared" si="7"/>
        <v>-</v>
      </c>
      <c r="BG18" s="370" t="str">
        <f t="shared" si="8"/>
        <v>-</v>
      </c>
      <c r="BH18" s="370" t="str">
        <f t="shared" si="9"/>
        <v>-</v>
      </c>
      <c r="BI18" s="370" t="str">
        <f t="shared" si="10"/>
        <v>-</v>
      </c>
      <c r="BJ18" s="370" t="str">
        <f t="shared" si="11"/>
        <v>-</v>
      </c>
      <c r="BK18" s="370" t="str">
        <f t="shared" si="12"/>
        <v>-</v>
      </c>
      <c r="BL18" s="371" t="str">
        <f t="shared" si="13"/>
        <v>-</v>
      </c>
    </row>
    <row r="19" spans="3:64" ht="20.100000000000001" customHeight="1" x14ac:dyDescent="0.35">
      <c r="C19" s="270"/>
      <c r="D19" s="272"/>
      <c r="E19" s="275" t="str">
        <f>IF(D19="","",SUMIF(データー!$G$8:$G$300,D19,データー!$H$8:$H$300))</f>
        <v/>
      </c>
      <c r="F19" s="276" t="str">
        <f>IF(D19="","",SUMIF(データー!$G$8:$G$300,D19,データー!$I$8:$I$300))</f>
        <v/>
      </c>
      <c r="G19" s="276" t="str">
        <f>IF(D19="","",SUMIF(データー!$G$8:$G$300,D19,データー!$J$8:$J$300))</f>
        <v/>
      </c>
      <c r="H19" s="276" t="str">
        <f>IF(D19="","",SUMIF(データー!$G$8:$G$300,D19,データー!$K$8:$K$300))</f>
        <v/>
      </c>
      <c r="I19" s="276" t="str">
        <f>IF(D19="","",SUMIF(データー!$G$8:$G$300,D19,データー!$L$8:$L$300))</f>
        <v/>
      </c>
      <c r="J19" s="276" t="str">
        <f>IF(D19="","",SUMIF(データー!$G$8:$G$300,D19,データー!$M$8:$M$300))</f>
        <v/>
      </c>
      <c r="K19" s="276" t="str">
        <f>IF(D19="","",SUMIF(データー!$G$8:$G$300,D19,データー!$N$8:$N$300))</f>
        <v/>
      </c>
      <c r="L19" s="276" t="str">
        <f>IF(D19="","",SUMIF(データー!$G$8:$G$300,D19,データー!$O$8:$O$300))</f>
        <v/>
      </c>
      <c r="M19" s="276" t="str">
        <f>IF(D19="","",SUMIF(データー!$G$8:$G$300,D19,データー!$P$8:$P$300))</f>
        <v/>
      </c>
      <c r="N19" s="276" t="str">
        <f>IF(D19="","",SUMIF(データー!$G$8:$G$300,D19,データー!$Q$8:$Q$300))</f>
        <v/>
      </c>
      <c r="O19" s="276" t="str">
        <f>IF(D19="","",SUMIF(データー!$G$8:$G$300,D19,データー!$R$8:$R$300))</f>
        <v/>
      </c>
      <c r="P19" s="276" t="str">
        <f>IF(D19="","",SUMIF(データー!$G$8:$G$300,D19,データー!$S$8:$S$300))</f>
        <v/>
      </c>
      <c r="Q19" s="276" t="str">
        <f>IF(D19="","",SUMIF(データー!$G$8:$G$300,D19,データー!$T$8:$T$300))</f>
        <v/>
      </c>
      <c r="R19" s="276" t="str">
        <f>IF(D19="","",SUMIF(データー!$G$8:$G$300,D19,データー!$U$8:$U$300))</f>
        <v/>
      </c>
      <c r="S19" s="276" t="str">
        <f>IF(D19="","",SUMIF(データー!$G$8:$G$300,D19,データー!$V$8:$V$300))</f>
        <v/>
      </c>
      <c r="T19" s="276" t="str">
        <f>IF(D19="","",SUMIF(データー!$G$8:$G$300,D19,データー!$W$8:$W$300))</f>
        <v/>
      </c>
      <c r="U19" s="276" t="str">
        <f>IF(D19="","",SUMIF(データー!$G$8:$G$300,D19,データー!$X$8:$X$300))</f>
        <v/>
      </c>
      <c r="V19" s="276" t="str">
        <f>IF(D19="","",SUMIF(データー!$G$8:$G$300,D19,データー!$Y$8:$Y$300))</f>
        <v/>
      </c>
      <c r="W19" s="271" t="str">
        <f>IF(D19="","",SUMIF(データー!$G$8:$G$300,D19,データー!$Z$8:$Z$300))</f>
        <v/>
      </c>
      <c r="X19" s="275" t="str">
        <f>IF(D19="","",SUMIF(データー!$G$8:$G$300,D19,データー!$AA$8:$AA$300))</f>
        <v/>
      </c>
      <c r="Y19" s="281" t="str">
        <f>IF(D19="","",SUMIF(データー!$G$8:$G$300,D19,データー!$AB$8:$AB$300))</f>
        <v/>
      </c>
      <c r="Z19" s="303" t="str">
        <f t="shared" si="0"/>
        <v>-</v>
      </c>
      <c r="AA19" s="304" t="str">
        <f t="shared" si="1"/>
        <v>-</v>
      </c>
      <c r="AB19" s="304" t="str">
        <f t="shared" si="2"/>
        <v>-</v>
      </c>
      <c r="AC19" s="304" t="str">
        <f t="shared" si="3"/>
        <v>-</v>
      </c>
      <c r="AD19" s="304" t="str">
        <f t="shared" si="4"/>
        <v>-</v>
      </c>
      <c r="AE19" s="304" t="str">
        <f t="shared" si="5"/>
        <v>-</v>
      </c>
      <c r="AF19" s="305" t="str">
        <f t="shared" si="6"/>
        <v>-</v>
      </c>
      <c r="AI19" s="270"/>
      <c r="AJ19" s="272"/>
      <c r="AK19" s="275">
        <f>IFERROR(SUMIFS(データー!$H$8:$H$300,データー!$G$8:$G$300,AJ19,データー!$E$8:$E$300,$AJ$6),"-")</f>
        <v>0</v>
      </c>
      <c r="AL19" s="276">
        <f>IFERROR(SUMIFS(データー!$I$8:$I$300,データー!$G$8:$G$300,AJ19,データー!$E$8:$E$300,$AJ$6),"-")</f>
        <v>0</v>
      </c>
      <c r="AM19" s="276">
        <f>IFERROR(SUMIFS(データー!$J$8:$J$300,データー!$G$8:$G$300,AJ19,データー!$E$8:$E$300,$AJ$6),"-")</f>
        <v>0</v>
      </c>
      <c r="AN19" s="276">
        <f>IFERROR(SUMIFS(データー!$K$8:$K$300,データー!$G$8:$G$300,AJ19,データー!$E$8:$E$300,$AJ$6),"-")</f>
        <v>0</v>
      </c>
      <c r="AO19" s="276">
        <f>IFERROR(SUMIFS(データー!$L$8:$L$300,データー!$G$8:$G$300,AJ19,データー!$E$8:$E$300,$AJ$6),"-")</f>
        <v>0</v>
      </c>
      <c r="AP19" s="276">
        <f>IFERROR(SUMIFS(データー!$M$8:$M$300,データー!$G$8:$G$300,AJ19,データー!$E$8:$E$300,$AJ$6),"-")</f>
        <v>0</v>
      </c>
      <c r="AQ19" s="276">
        <f>IFERROR(SUMIFS(データー!$N$8:$N$300,データー!$G$8:$G$300,AJ19,データー!$E$8:$E$300,$AJ$6),"-")</f>
        <v>0</v>
      </c>
      <c r="AR19" s="276">
        <f>IFERROR(SUMIFS(データー!$O$8:$O$300,データー!$G$8:$G$300,AJ19,データー!$E$8:$E$300,$AJ$6),"-")</f>
        <v>0</v>
      </c>
      <c r="AS19" s="276">
        <f>IFERROR(SUMIFS(データー!$P$8:$P$300,データー!$G$8:$G$300,AJ19,データー!$E$8:$E$300,$AJ$6),"-")</f>
        <v>0</v>
      </c>
      <c r="AT19" s="276">
        <f>IFERROR(SUMIFS(データー!$Q$8:$Q$300,データー!$G$8:$G$300,AJ19,データー!$E$8:$E$300,$AJ$6),"-")</f>
        <v>0</v>
      </c>
      <c r="AU19" s="276">
        <f>IFERROR(SUMIFS(データー!$R$8:$R$300,データー!$G$8:$G$300,AJ19,データー!$E$8:$E$300,$AJ$6),"-")</f>
        <v>0</v>
      </c>
      <c r="AV19" s="276">
        <f>IFERROR(SUMIFS(データー!$S$8:$S$300,データー!$G$8:$G$300,AJ19,データー!$E$8:$E$300,$AJ$6),"-")</f>
        <v>0</v>
      </c>
      <c r="AW19" s="276">
        <f>IFERROR(SUMIFS(データー!$T$8:$T$300,データー!$G$8:$G$300,AJ19,データー!$E$8:$E$300,$AJ$6),"-")</f>
        <v>0</v>
      </c>
      <c r="AX19" s="276">
        <f>IFERROR(SUMIFS(データー!$U$8:$U$300,データー!$G$8:$G$300,AJ19,データー!$E$8:$E$300,$AJ$6),"-")</f>
        <v>0</v>
      </c>
      <c r="AY19" s="276">
        <f>IFERROR(SUMIFS(データー!$V$8:$V$300,データー!$G$8:$G$300,AJ19,データー!$E$8:$E$300,$AJ$6),"-")</f>
        <v>0</v>
      </c>
      <c r="AZ19" s="276">
        <f>IFERROR(SUMIFS(データー!$W$8:$W$300,データー!$G$8:$G$300,AJ19,データー!$E$8:$E$300,$AJ$6),"-")</f>
        <v>0</v>
      </c>
      <c r="BA19" s="276">
        <f>IFERROR(SUMIFS(データー!$X$8:$X$300,データー!$G$8:$G$300,AJ19,データー!$E$8:$E$300,$AJ$6),"-")</f>
        <v>0</v>
      </c>
      <c r="BB19" s="276">
        <f>IFERROR(SUMIFS(データー!$Y$8:$Y$300,データー!$G$8:$G$300,AJ19,データー!$E$8:$E$300,$AJ$6),"-")</f>
        <v>0</v>
      </c>
      <c r="BC19" s="271">
        <f>IFERROR(SUMIFS(データー!$Z$8:$Z$300,データー!$G$8:$G$300,AJ19,データー!$E$8:$E$300,$AJ$6),"-")</f>
        <v>0</v>
      </c>
      <c r="BD19" s="275">
        <f>IFERROR(SUMIFS(データー!$AA$8:$AA$300,データー!$G$8:$G$300,AJ19,データー!$E$8:$E$300,$AJ$6),"-")</f>
        <v>0</v>
      </c>
      <c r="BE19" s="281">
        <f>IFERROR(SUMIFS(データー!$AB$8:$AB$300,データー!$G$8:$G$300,AJ19,データー!$E$8:$E$300,$AJ$6),"-")</f>
        <v>0</v>
      </c>
      <c r="BF19" s="303" t="str">
        <f t="shared" si="7"/>
        <v>-</v>
      </c>
      <c r="BG19" s="304" t="str">
        <f t="shared" si="8"/>
        <v>-</v>
      </c>
      <c r="BH19" s="304" t="str">
        <f t="shared" si="9"/>
        <v>-</v>
      </c>
      <c r="BI19" s="304" t="str">
        <f t="shared" si="10"/>
        <v>-</v>
      </c>
      <c r="BJ19" s="304" t="str">
        <f t="shared" si="11"/>
        <v>-</v>
      </c>
      <c r="BK19" s="304" t="str">
        <f t="shared" si="12"/>
        <v>-</v>
      </c>
      <c r="BL19" s="305" t="str">
        <f t="shared" si="13"/>
        <v>-</v>
      </c>
    </row>
    <row r="20" spans="3:64" ht="20.100000000000001" customHeight="1" x14ac:dyDescent="0.35">
      <c r="C20" s="270"/>
      <c r="D20" s="272"/>
      <c r="E20" s="275" t="str">
        <f>IF(D20="","",SUMIF(データー!$G$8:$G$300,D20,データー!$H$8:$H$300))</f>
        <v/>
      </c>
      <c r="F20" s="276" t="str">
        <f>IF(D20="","",SUMIF(データー!$G$8:$G$300,D20,データー!$I$8:$I$300))</f>
        <v/>
      </c>
      <c r="G20" s="276" t="str">
        <f>IF(D20="","",SUMIF(データー!$G$8:$G$300,D20,データー!$J$8:$J$300))</f>
        <v/>
      </c>
      <c r="H20" s="276" t="str">
        <f>IF(D20="","",SUMIF(データー!$G$8:$G$300,D20,データー!$K$8:$K$300))</f>
        <v/>
      </c>
      <c r="I20" s="276" t="str">
        <f>IF(D20="","",SUMIF(データー!$G$8:$G$300,D20,データー!$L$8:$L$300))</f>
        <v/>
      </c>
      <c r="J20" s="276" t="str">
        <f>IF(D20="","",SUMIF(データー!$G$8:$G$300,D20,データー!$M$8:$M$300))</f>
        <v/>
      </c>
      <c r="K20" s="276" t="str">
        <f>IF(D20="","",SUMIF(データー!$G$8:$G$300,D20,データー!$N$8:$N$300))</f>
        <v/>
      </c>
      <c r="L20" s="276" t="str">
        <f>IF(D20="","",SUMIF(データー!$G$8:$G$300,D20,データー!$O$8:$O$300))</f>
        <v/>
      </c>
      <c r="M20" s="276" t="str">
        <f>IF(D20="","",SUMIF(データー!$G$8:$G$300,D20,データー!$P$8:$P$300))</f>
        <v/>
      </c>
      <c r="N20" s="276" t="str">
        <f>IF(D20="","",SUMIF(データー!$G$8:$G$300,D20,データー!$Q$8:$Q$300))</f>
        <v/>
      </c>
      <c r="O20" s="276" t="str">
        <f>IF(D20="","",SUMIF(データー!$G$8:$G$300,D20,データー!$R$8:$R$300))</f>
        <v/>
      </c>
      <c r="P20" s="276" t="str">
        <f>IF(D20="","",SUMIF(データー!$G$8:$G$300,D20,データー!$S$8:$S$300))</f>
        <v/>
      </c>
      <c r="Q20" s="276" t="str">
        <f>IF(D20="","",SUMIF(データー!$G$8:$G$300,D20,データー!$T$8:$T$300))</f>
        <v/>
      </c>
      <c r="R20" s="276" t="str">
        <f>IF(D20="","",SUMIF(データー!$G$8:$G$300,D20,データー!$U$8:$U$300))</f>
        <v/>
      </c>
      <c r="S20" s="276" t="str">
        <f>IF(D20="","",SUMIF(データー!$G$8:$G$300,D20,データー!$V$8:$V$300))</f>
        <v/>
      </c>
      <c r="T20" s="276" t="str">
        <f>IF(D20="","",SUMIF(データー!$G$8:$G$300,D20,データー!$W$8:$W$300))</f>
        <v/>
      </c>
      <c r="U20" s="276" t="str">
        <f>IF(D20="","",SUMIF(データー!$G$8:$G$300,D20,データー!$X$8:$X$300))</f>
        <v/>
      </c>
      <c r="V20" s="276" t="str">
        <f>IF(D20="","",SUMIF(データー!$G$8:$G$300,D20,データー!$Y$8:$Y$300))</f>
        <v/>
      </c>
      <c r="W20" s="271" t="str">
        <f>IF(D20="","",SUMIF(データー!$G$8:$G$300,D20,データー!$Z$8:$Z$300))</f>
        <v/>
      </c>
      <c r="X20" s="275" t="str">
        <f>IF(D20="","",SUMIF(データー!$G$8:$G$300,D20,データー!$AA$8:$AA$300))</f>
        <v/>
      </c>
      <c r="Y20" s="281" t="str">
        <f>IF(D20="","",SUMIF(データー!$G$8:$G$300,D20,データー!$AB$8:$AB$300))</f>
        <v/>
      </c>
      <c r="Z20" s="303" t="str">
        <f t="shared" si="0"/>
        <v>-</v>
      </c>
      <c r="AA20" s="304" t="str">
        <f t="shared" si="1"/>
        <v>-</v>
      </c>
      <c r="AB20" s="304" t="str">
        <f t="shared" si="2"/>
        <v>-</v>
      </c>
      <c r="AC20" s="304" t="str">
        <f t="shared" si="3"/>
        <v>-</v>
      </c>
      <c r="AD20" s="304" t="str">
        <f t="shared" si="4"/>
        <v>-</v>
      </c>
      <c r="AE20" s="304" t="str">
        <f t="shared" si="5"/>
        <v>-</v>
      </c>
      <c r="AF20" s="305" t="str">
        <f t="shared" si="6"/>
        <v>-</v>
      </c>
      <c r="AI20" s="363"/>
      <c r="AJ20" s="364"/>
      <c r="AK20" s="365">
        <f>IFERROR(SUMIFS(データー!$H$8:$H$300,データー!$G$8:$G$300,AJ20,データー!$E$8:$E$300,$AJ$6),"-")</f>
        <v>0</v>
      </c>
      <c r="AL20" s="366">
        <f>IFERROR(SUMIFS(データー!$I$8:$I$300,データー!$G$8:$G$300,AJ20,データー!$E$8:$E$300,$AJ$6),"-")</f>
        <v>0</v>
      </c>
      <c r="AM20" s="366">
        <f>IFERROR(SUMIFS(データー!$J$8:$J$300,データー!$G$8:$G$300,AJ20,データー!$E$8:$E$300,$AJ$6),"-")</f>
        <v>0</v>
      </c>
      <c r="AN20" s="366">
        <f>IFERROR(SUMIFS(データー!$K$8:$K$300,データー!$G$8:$G$300,AJ20,データー!$E$8:$E$300,$AJ$6),"-")</f>
        <v>0</v>
      </c>
      <c r="AO20" s="366">
        <f>IFERROR(SUMIFS(データー!$L$8:$L$300,データー!$G$8:$G$300,AJ20,データー!$E$8:$E$300,$AJ$6),"-")</f>
        <v>0</v>
      </c>
      <c r="AP20" s="366">
        <f>IFERROR(SUMIFS(データー!$M$8:$M$300,データー!$G$8:$G$300,AJ20,データー!$E$8:$E$300,$AJ$6),"-")</f>
        <v>0</v>
      </c>
      <c r="AQ20" s="366">
        <f>IFERROR(SUMIFS(データー!$N$8:$N$300,データー!$G$8:$G$300,AJ20,データー!$E$8:$E$300,$AJ$6),"-")</f>
        <v>0</v>
      </c>
      <c r="AR20" s="366">
        <f>IFERROR(SUMIFS(データー!$O$8:$O$300,データー!$G$8:$G$300,AJ20,データー!$E$8:$E$300,$AJ$6),"-")</f>
        <v>0</v>
      </c>
      <c r="AS20" s="366">
        <f>IFERROR(SUMIFS(データー!$P$8:$P$300,データー!$G$8:$G$300,AJ20,データー!$E$8:$E$300,$AJ$6),"-")</f>
        <v>0</v>
      </c>
      <c r="AT20" s="366">
        <f>IFERROR(SUMIFS(データー!$Q$8:$Q$300,データー!$G$8:$G$300,AJ20,データー!$E$8:$E$300,$AJ$6),"-")</f>
        <v>0</v>
      </c>
      <c r="AU20" s="366">
        <f>IFERROR(SUMIFS(データー!$R$8:$R$300,データー!$G$8:$G$300,AJ20,データー!$E$8:$E$300,$AJ$6),"-")</f>
        <v>0</v>
      </c>
      <c r="AV20" s="366">
        <f>IFERROR(SUMIFS(データー!$S$8:$S$300,データー!$G$8:$G$300,AJ20,データー!$E$8:$E$300,$AJ$6),"-")</f>
        <v>0</v>
      </c>
      <c r="AW20" s="366">
        <f>IFERROR(SUMIFS(データー!$T$8:$T$300,データー!$G$8:$G$300,AJ20,データー!$E$8:$E$300,$AJ$6),"-")</f>
        <v>0</v>
      </c>
      <c r="AX20" s="366">
        <f>IFERROR(SUMIFS(データー!$U$8:$U$300,データー!$G$8:$G$300,AJ20,データー!$E$8:$E$300,$AJ$6),"-")</f>
        <v>0</v>
      </c>
      <c r="AY20" s="366">
        <f>IFERROR(SUMIFS(データー!$V$8:$V$300,データー!$G$8:$G$300,AJ20,データー!$E$8:$E$300,$AJ$6),"-")</f>
        <v>0</v>
      </c>
      <c r="AZ20" s="366">
        <f>IFERROR(SUMIFS(データー!$W$8:$W$300,データー!$G$8:$G$300,AJ20,データー!$E$8:$E$300,$AJ$6),"-")</f>
        <v>0</v>
      </c>
      <c r="BA20" s="366">
        <f>IFERROR(SUMIFS(データー!$X$8:$X$300,データー!$G$8:$G$300,AJ20,データー!$E$8:$E$300,$AJ$6),"-")</f>
        <v>0</v>
      </c>
      <c r="BB20" s="366">
        <f>IFERROR(SUMIFS(データー!$Y$8:$Y$300,データー!$G$8:$G$300,AJ20,データー!$E$8:$E$300,$AJ$6),"-")</f>
        <v>0</v>
      </c>
      <c r="BC20" s="367">
        <f>IFERROR(SUMIFS(データー!$Z$8:$Z$300,データー!$G$8:$G$300,AJ20,データー!$E$8:$E$300,$AJ$6),"-")</f>
        <v>0</v>
      </c>
      <c r="BD20" s="365">
        <f>IFERROR(SUMIFS(データー!$AA$8:$AA$300,データー!$G$8:$G$300,AJ20,データー!$E$8:$E$300,$AJ$6),"-")</f>
        <v>0</v>
      </c>
      <c r="BE20" s="368">
        <f>IFERROR(SUMIFS(データー!$AB$8:$AB$300,データー!$G$8:$G$300,AJ20,データー!$E$8:$E$300,$AJ$6),"-")</f>
        <v>0</v>
      </c>
      <c r="BF20" s="369" t="str">
        <f t="shared" si="7"/>
        <v>-</v>
      </c>
      <c r="BG20" s="370" t="str">
        <f t="shared" si="8"/>
        <v>-</v>
      </c>
      <c r="BH20" s="370" t="str">
        <f t="shared" si="9"/>
        <v>-</v>
      </c>
      <c r="BI20" s="370" t="str">
        <f t="shared" si="10"/>
        <v>-</v>
      </c>
      <c r="BJ20" s="370" t="str">
        <f t="shared" si="11"/>
        <v>-</v>
      </c>
      <c r="BK20" s="370" t="str">
        <f t="shared" si="12"/>
        <v>-</v>
      </c>
      <c r="BL20" s="371" t="str">
        <f t="shared" si="13"/>
        <v>-</v>
      </c>
    </row>
    <row r="21" spans="3:64" ht="20.100000000000001" customHeight="1" x14ac:dyDescent="0.35">
      <c r="C21" s="270"/>
      <c r="D21" s="272"/>
      <c r="E21" s="275" t="str">
        <f>IF(D21="","",SUMIF(データー!$G$8:$G$300,D21,データー!$H$8:$H$300))</f>
        <v/>
      </c>
      <c r="F21" s="276" t="str">
        <f>IF(D21="","",SUMIF(データー!$G$8:$G$300,D21,データー!$I$8:$I$300))</f>
        <v/>
      </c>
      <c r="G21" s="276" t="str">
        <f>IF(D21="","",SUMIF(データー!$G$8:$G$300,D21,データー!$J$8:$J$300))</f>
        <v/>
      </c>
      <c r="H21" s="276" t="str">
        <f>IF(D21="","",SUMIF(データー!$G$8:$G$300,D21,データー!$K$8:$K$300))</f>
        <v/>
      </c>
      <c r="I21" s="276" t="str">
        <f>IF(D21="","",SUMIF(データー!$G$8:$G$300,D21,データー!$L$8:$L$300))</f>
        <v/>
      </c>
      <c r="J21" s="276" t="str">
        <f>IF(D21="","",SUMIF(データー!$G$8:$G$300,D21,データー!$M$8:$M$300))</f>
        <v/>
      </c>
      <c r="K21" s="276" t="str">
        <f>IF(D21="","",SUMIF(データー!$G$8:$G$300,D21,データー!$N$8:$N$300))</f>
        <v/>
      </c>
      <c r="L21" s="276" t="str">
        <f>IF(D21="","",SUMIF(データー!$G$8:$G$300,D21,データー!$O$8:$O$300))</f>
        <v/>
      </c>
      <c r="M21" s="276" t="str">
        <f>IF(D21="","",SUMIF(データー!$G$8:$G$300,D21,データー!$P$8:$P$300))</f>
        <v/>
      </c>
      <c r="N21" s="276" t="str">
        <f>IF(D21="","",SUMIF(データー!$G$8:$G$300,D21,データー!$Q$8:$Q$300))</f>
        <v/>
      </c>
      <c r="O21" s="276" t="str">
        <f>IF(D21="","",SUMIF(データー!$G$8:$G$300,D21,データー!$R$8:$R$300))</f>
        <v/>
      </c>
      <c r="P21" s="276" t="str">
        <f>IF(D21="","",SUMIF(データー!$G$8:$G$300,D21,データー!$S$8:$S$300))</f>
        <v/>
      </c>
      <c r="Q21" s="276" t="str">
        <f>IF(D21="","",SUMIF(データー!$G$8:$G$300,D21,データー!$T$8:$T$300))</f>
        <v/>
      </c>
      <c r="R21" s="276" t="str">
        <f>IF(D21="","",SUMIF(データー!$G$8:$G$300,D21,データー!$U$8:$U$300))</f>
        <v/>
      </c>
      <c r="S21" s="276" t="str">
        <f>IF(D21="","",SUMIF(データー!$G$8:$G$300,D21,データー!$V$8:$V$300))</f>
        <v/>
      </c>
      <c r="T21" s="276" t="str">
        <f>IF(D21="","",SUMIF(データー!$G$8:$G$300,D21,データー!$W$8:$W$300))</f>
        <v/>
      </c>
      <c r="U21" s="276" t="str">
        <f>IF(D21="","",SUMIF(データー!$G$8:$G$300,D21,データー!$X$8:$X$300))</f>
        <v/>
      </c>
      <c r="V21" s="276" t="str">
        <f>IF(D21="","",SUMIF(データー!$G$8:$G$300,D21,データー!$Y$8:$Y$300))</f>
        <v/>
      </c>
      <c r="W21" s="271" t="str">
        <f>IF(D21="","",SUMIF(データー!$G$8:$G$300,D21,データー!$Z$8:$Z$300))</f>
        <v/>
      </c>
      <c r="X21" s="275" t="str">
        <f>IF(D21="","",SUMIF(データー!$G$8:$G$300,D21,データー!$AA$8:$AA$300))</f>
        <v/>
      </c>
      <c r="Y21" s="281" t="str">
        <f>IF(D21="","",SUMIF(データー!$G$8:$G$300,D21,データー!$AB$8:$AB$300))</f>
        <v/>
      </c>
      <c r="Z21" s="303" t="str">
        <f t="shared" si="0"/>
        <v>-</v>
      </c>
      <c r="AA21" s="304" t="str">
        <f t="shared" si="1"/>
        <v>-</v>
      </c>
      <c r="AB21" s="304" t="str">
        <f t="shared" si="2"/>
        <v>-</v>
      </c>
      <c r="AC21" s="304" t="str">
        <f t="shared" si="3"/>
        <v>-</v>
      </c>
      <c r="AD21" s="304" t="str">
        <f t="shared" si="4"/>
        <v>-</v>
      </c>
      <c r="AE21" s="304" t="str">
        <f t="shared" si="5"/>
        <v>-</v>
      </c>
      <c r="AF21" s="305" t="str">
        <f t="shared" si="6"/>
        <v>-</v>
      </c>
      <c r="AI21" s="270"/>
      <c r="AJ21" s="272"/>
      <c r="AK21" s="275">
        <f>IFERROR(SUMIFS(データー!$H$8:$H$300,データー!$G$8:$G$300,AJ21,データー!$E$8:$E$300,$AJ$6),"-")</f>
        <v>0</v>
      </c>
      <c r="AL21" s="276">
        <f>IFERROR(SUMIFS(データー!$I$8:$I$300,データー!$G$8:$G$300,AJ21,データー!$E$8:$E$300,$AJ$6),"-")</f>
        <v>0</v>
      </c>
      <c r="AM21" s="276">
        <f>IFERROR(SUMIFS(データー!$J$8:$J$300,データー!$G$8:$G$300,AJ21,データー!$E$8:$E$300,$AJ$6),"-")</f>
        <v>0</v>
      </c>
      <c r="AN21" s="276">
        <f>IFERROR(SUMIFS(データー!$K$8:$K$300,データー!$G$8:$G$300,AJ21,データー!$E$8:$E$300,$AJ$6),"-")</f>
        <v>0</v>
      </c>
      <c r="AO21" s="276">
        <f>IFERROR(SUMIFS(データー!$L$8:$L$300,データー!$G$8:$G$300,AJ21,データー!$E$8:$E$300,$AJ$6),"-")</f>
        <v>0</v>
      </c>
      <c r="AP21" s="276">
        <f>IFERROR(SUMIFS(データー!$M$8:$M$300,データー!$G$8:$G$300,AJ21,データー!$E$8:$E$300,$AJ$6),"-")</f>
        <v>0</v>
      </c>
      <c r="AQ21" s="276">
        <f>IFERROR(SUMIFS(データー!$N$8:$N$300,データー!$G$8:$G$300,AJ21,データー!$E$8:$E$300,$AJ$6),"-")</f>
        <v>0</v>
      </c>
      <c r="AR21" s="276">
        <f>IFERROR(SUMIFS(データー!$O$8:$O$300,データー!$G$8:$G$300,AJ21,データー!$E$8:$E$300,$AJ$6),"-")</f>
        <v>0</v>
      </c>
      <c r="AS21" s="276">
        <f>IFERROR(SUMIFS(データー!$P$8:$P$300,データー!$G$8:$G$300,AJ21,データー!$E$8:$E$300,$AJ$6),"-")</f>
        <v>0</v>
      </c>
      <c r="AT21" s="276">
        <f>IFERROR(SUMIFS(データー!$Q$8:$Q$300,データー!$G$8:$G$300,AJ21,データー!$E$8:$E$300,$AJ$6),"-")</f>
        <v>0</v>
      </c>
      <c r="AU21" s="276">
        <f>IFERROR(SUMIFS(データー!$R$8:$R$300,データー!$G$8:$G$300,AJ21,データー!$E$8:$E$300,$AJ$6),"-")</f>
        <v>0</v>
      </c>
      <c r="AV21" s="276">
        <f>IFERROR(SUMIFS(データー!$S$8:$S$300,データー!$G$8:$G$300,AJ21,データー!$E$8:$E$300,$AJ$6),"-")</f>
        <v>0</v>
      </c>
      <c r="AW21" s="276">
        <f>IFERROR(SUMIFS(データー!$T$8:$T$300,データー!$G$8:$G$300,AJ21,データー!$E$8:$E$300,$AJ$6),"-")</f>
        <v>0</v>
      </c>
      <c r="AX21" s="276">
        <f>IFERROR(SUMIFS(データー!$U$8:$U$300,データー!$G$8:$G$300,AJ21,データー!$E$8:$E$300,$AJ$6),"-")</f>
        <v>0</v>
      </c>
      <c r="AY21" s="276">
        <f>IFERROR(SUMIFS(データー!$V$8:$V$300,データー!$G$8:$G$300,AJ21,データー!$E$8:$E$300,$AJ$6),"-")</f>
        <v>0</v>
      </c>
      <c r="AZ21" s="276">
        <f>IFERROR(SUMIFS(データー!$W$8:$W$300,データー!$G$8:$G$300,AJ21,データー!$E$8:$E$300,$AJ$6),"-")</f>
        <v>0</v>
      </c>
      <c r="BA21" s="276">
        <f>IFERROR(SUMIFS(データー!$X$8:$X$300,データー!$G$8:$G$300,AJ21,データー!$E$8:$E$300,$AJ$6),"-")</f>
        <v>0</v>
      </c>
      <c r="BB21" s="276">
        <f>IFERROR(SUMIFS(データー!$Y$8:$Y$300,データー!$G$8:$G$300,AJ21,データー!$E$8:$E$300,$AJ$6),"-")</f>
        <v>0</v>
      </c>
      <c r="BC21" s="271">
        <f>IFERROR(SUMIFS(データー!$Z$8:$Z$300,データー!$G$8:$G$300,AJ21,データー!$E$8:$E$300,$AJ$6),"-")</f>
        <v>0</v>
      </c>
      <c r="BD21" s="275">
        <f>IFERROR(SUMIFS(データー!$AA$8:$AA$300,データー!$G$8:$G$300,AJ21,データー!$E$8:$E$300,$AJ$6),"-")</f>
        <v>0</v>
      </c>
      <c r="BE21" s="281">
        <f>IFERROR(SUMIFS(データー!$AB$8:$AB$300,データー!$G$8:$G$300,AJ21,データー!$E$8:$E$300,$AJ$6),"-")</f>
        <v>0</v>
      </c>
      <c r="BF21" s="303" t="str">
        <f t="shared" si="7"/>
        <v>-</v>
      </c>
      <c r="BG21" s="304" t="str">
        <f t="shared" si="8"/>
        <v>-</v>
      </c>
      <c r="BH21" s="304" t="str">
        <f t="shared" si="9"/>
        <v>-</v>
      </c>
      <c r="BI21" s="304" t="str">
        <f t="shared" si="10"/>
        <v>-</v>
      </c>
      <c r="BJ21" s="304" t="str">
        <f t="shared" si="11"/>
        <v>-</v>
      </c>
      <c r="BK21" s="304" t="str">
        <f t="shared" si="12"/>
        <v>-</v>
      </c>
      <c r="BL21" s="305" t="str">
        <f t="shared" si="13"/>
        <v>-</v>
      </c>
    </row>
    <row r="22" spans="3:64" ht="20.100000000000001" customHeight="1" x14ac:dyDescent="0.35">
      <c r="C22" s="270"/>
      <c r="D22" s="272"/>
      <c r="E22" s="275" t="str">
        <f>IF(D22="","",SUMIF(データー!$G$8:$G$300,D22,データー!$H$8:$H$300))</f>
        <v/>
      </c>
      <c r="F22" s="276" t="str">
        <f>IF(D22="","",SUMIF(データー!$G$8:$G$300,D22,データー!$I$8:$I$300))</f>
        <v/>
      </c>
      <c r="G22" s="276" t="str">
        <f>IF(D22="","",SUMIF(データー!$G$8:$G$300,D22,データー!$J$8:$J$300))</f>
        <v/>
      </c>
      <c r="H22" s="276" t="str">
        <f>IF(D22="","",SUMIF(データー!$G$8:$G$300,D22,データー!$K$8:$K$300))</f>
        <v/>
      </c>
      <c r="I22" s="276" t="str">
        <f>IF(D22="","",SUMIF(データー!$G$8:$G$300,D22,データー!$L$8:$L$300))</f>
        <v/>
      </c>
      <c r="J22" s="276" t="str">
        <f>IF(D22="","",SUMIF(データー!$G$8:$G$300,D22,データー!$M$8:$M$300))</f>
        <v/>
      </c>
      <c r="K22" s="276" t="str">
        <f>IF(D22="","",SUMIF(データー!$G$8:$G$300,D22,データー!$N$8:$N$300))</f>
        <v/>
      </c>
      <c r="L22" s="276" t="str">
        <f>IF(D22="","",SUMIF(データー!$G$8:$G$300,D22,データー!$O$8:$O$300))</f>
        <v/>
      </c>
      <c r="M22" s="276" t="str">
        <f>IF(D22="","",SUMIF(データー!$G$8:$G$300,D22,データー!$P$8:$P$300))</f>
        <v/>
      </c>
      <c r="N22" s="276" t="str">
        <f>IF(D22="","",SUMIF(データー!$G$8:$G$300,D22,データー!$Q$8:$Q$300))</f>
        <v/>
      </c>
      <c r="O22" s="276" t="str">
        <f>IF(D22="","",SUMIF(データー!$G$8:$G$300,D22,データー!$R$8:$R$300))</f>
        <v/>
      </c>
      <c r="P22" s="276" t="str">
        <f>IF(D22="","",SUMIF(データー!$G$8:$G$300,D22,データー!$S$8:$S$300))</f>
        <v/>
      </c>
      <c r="Q22" s="276" t="str">
        <f>IF(D22="","",SUMIF(データー!$G$8:$G$300,D22,データー!$T$8:$T$300))</f>
        <v/>
      </c>
      <c r="R22" s="276" t="str">
        <f>IF(D22="","",SUMIF(データー!$G$8:$G$300,D22,データー!$U$8:$U$300))</f>
        <v/>
      </c>
      <c r="S22" s="276" t="str">
        <f>IF(D22="","",SUMIF(データー!$G$8:$G$300,D22,データー!$V$8:$V$300))</f>
        <v/>
      </c>
      <c r="T22" s="276" t="str">
        <f>IF(D22="","",SUMIF(データー!$G$8:$G$300,D22,データー!$W$8:$W$300))</f>
        <v/>
      </c>
      <c r="U22" s="276" t="str">
        <f>IF(D22="","",SUMIF(データー!$G$8:$G$300,D22,データー!$X$8:$X$300))</f>
        <v/>
      </c>
      <c r="V22" s="276" t="str">
        <f>IF(D22="","",SUMIF(データー!$G$8:$G$300,D22,データー!$Y$8:$Y$300))</f>
        <v/>
      </c>
      <c r="W22" s="271" t="str">
        <f>IF(D22="","",SUMIF(データー!$G$8:$G$300,D22,データー!$Z$8:$Z$300))</f>
        <v/>
      </c>
      <c r="X22" s="275" t="str">
        <f>IF(D22="","",SUMIF(データー!$G$8:$G$300,D22,データー!$AA$8:$AA$300))</f>
        <v/>
      </c>
      <c r="Y22" s="281" t="str">
        <f>IF(D22="","",SUMIF(データー!$G$8:$G$300,D22,データー!$AB$8:$AB$300))</f>
        <v/>
      </c>
      <c r="Z22" s="303" t="str">
        <f t="shared" si="0"/>
        <v>-</v>
      </c>
      <c r="AA22" s="304" t="str">
        <f t="shared" si="1"/>
        <v>-</v>
      </c>
      <c r="AB22" s="304" t="str">
        <f t="shared" si="2"/>
        <v>-</v>
      </c>
      <c r="AC22" s="304" t="str">
        <f t="shared" si="3"/>
        <v>-</v>
      </c>
      <c r="AD22" s="304" t="str">
        <f t="shared" si="4"/>
        <v>-</v>
      </c>
      <c r="AE22" s="304" t="str">
        <f t="shared" si="5"/>
        <v>-</v>
      </c>
      <c r="AF22" s="305" t="str">
        <f t="shared" si="6"/>
        <v>-</v>
      </c>
      <c r="AI22" s="363"/>
      <c r="AJ22" s="364"/>
      <c r="AK22" s="365">
        <f>IFERROR(SUMIFS(データー!$H$8:$H$300,データー!$G$8:$G$300,AJ22,データー!$E$8:$E$300,$AJ$6),"-")</f>
        <v>0</v>
      </c>
      <c r="AL22" s="366">
        <f>IFERROR(SUMIFS(データー!$I$8:$I$300,データー!$G$8:$G$300,AJ22,データー!$E$8:$E$300,$AJ$6),"-")</f>
        <v>0</v>
      </c>
      <c r="AM22" s="366">
        <f>IFERROR(SUMIFS(データー!$J$8:$J$300,データー!$G$8:$G$300,AJ22,データー!$E$8:$E$300,$AJ$6),"-")</f>
        <v>0</v>
      </c>
      <c r="AN22" s="366">
        <f>IFERROR(SUMIFS(データー!$K$8:$K$300,データー!$G$8:$G$300,AJ22,データー!$E$8:$E$300,$AJ$6),"-")</f>
        <v>0</v>
      </c>
      <c r="AO22" s="366">
        <f>IFERROR(SUMIFS(データー!$L$8:$L$300,データー!$G$8:$G$300,AJ22,データー!$E$8:$E$300,$AJ$6),"-")</f>
        <v>0</v>
      </c>
      <c r="AP22" s="366">
        <f>IFERROR(SUMIFS(データー!$M$8:$M$300,データー!$G$8:$G$300,AJ22,データー!$E$8:$E$300,$AJ$6),"-")</f>
        <v>0</v>
      </c>
      <c r="AQ22" s="366">
        <f>IFERROR(SUMIFS(データー!$N$8:$N$300,データー!$G$8:$G$300,AJ22,データー!$E$8:$E$300,$AJ$6),"-")</f>
        <v>0</v>
      </c>
      <c r="AR22" s="366">
        <f>IFERROR(SUMIFS(データー!$O$8:$O$300,データー!$G$8:$G$300,AJ22,データー!$E$8:$E$300,$AJ$6),"-")</f>
        <v>0</v>
      </c>
      <c r="AS22" s="366">
        <f>IFERROR(SUMIFS(データー!$P$8:$P$300,データー!$G$8:$G$300,AJ22,データー!$E$8:$E$300,$AJ$6),"-")</f>
        <v>0</v>
      </c>
      <c r="AT22" s="366">
        <f>IFERROR(SUMIFS(データー!$Q$8:$Q$300,データー!$G$8:$G$300,AJ22,データー!$E$8:$E$300,$AJ$6),"-")</f>
        <v>0</v>
      </c>
      <c r="AU22" s="366">
        <f>IFERROR(SUMIFS(データー!$R$8:$R$300,データー!$G$8:$G$300,AJ22,データー!$E$8:$E$300,$AJ$6),"-")</f>
        <v>0</v>
      </c>
      <c r="AV22" s="366">
        <f>IFERROR(SUMIFS(データー!$S$8:$S$300,データー!$G$8:$G$300,AJ22,データー!$E$8:$E$300,$AJ$6),"-")</f>
        <v>0</v>
      </c>
      <c r="AW22" s="366">
        <f>IFERROR(SUMIFS(データー!$T$8:$T$300,データー!$G$8:$G$300,AJ22,データー!$E$8:$E$300,$AJ$6),"-")</f>
        <v>0</v>
      </c>
      <c r="AX22" s="366">
        <f>IFERROR(SUMIFS(データー!$U$8:$U$300,データー!$G$8:$G$300,AJ22,データー!$E$8:$E$300,$AJ$6),"-")</f>
        <v>0</v>
      </c>
      <c r="AY22" s="366">
        <f>IFERROR(SUMIFS(データー!$V$8:$V$300,データー!$G$8:$G$300,AJ22,データー!$E$8:$E$300,$AJ$6),"-")</f>
        <v>0</v>
      </c>
      <c r="AZ22" s="366">
        <f>IFERROR(SUMIFS(データー!$W$8:$W$300,データー!$G$8:$G$300,AJ22,データー!$E$8:$E$300,$AJ$6),"-")</f>
        <v>0</v>
      </c>
      <c r="BA22" s="366">
        <f>IFERROR(SUMIFS(データー!$X$8:$X$300,データー!$G$8:$G$300,AJ22,データー!$E$8:$E$300,$AJ$6),"-")</f>
        <v>0</v>
      </c>
      <c r="BB22" s="366">
        <f>IFERROR(SUMIFS(データー!$Y$8:$Y$300,データー!$G$8:$G$300,AJ22,データー!$E$8:$E$300,$AJ$6),"-")</f>
        <v>0</v>
      </c>
      <c r="BC22" s="367">
        <f>IFERROR(SUMIFS(データー!$Z$8:$Z$300,データー!$G$8:$G$300,AJ22,データー!$E$8:$E$300,$AJ$6),"-")</f>
        <v>0</v>
      </c>
      <c r="BD22" s="365">
        <f>IFERROR(SUMIFS(データー!$AA$8:$AA$300,データー!$G$8:$G$300,AJ22,データー!$E$8:$E$300,$AJ$6),"-")</f>
        <v>0</v>
      </c>
      <c r="BE22" s="368">
        <f>IFERROR(SUMIFS(データー!$AB$8:$AB$300,データー!$G$8:$G$300,AJ22,データー!$E$8:$E$300,$AJ$6),"-")</f>
        <v>0</v>
      </c>
      <c r="BF22" s="369" t="str">
        <f t="shared" si="7"/>
        <v>-</v>
      </c>
      <c r="BG22" s="370" t="str">
        <f t="shared" si="8"/>
        <v>-</v>
      </c>
      <c r="BH22" s="370" t="str">
        <f t="shared" si="9"/>
        <v>-</v>
      </c>
      <c r="BI22" s="370" t="str">
        <f t="shared" si="10"/>
        <v>-</v>
      </c>
      <c r="BJ22" s="370" t="str">
        <f t="shared" si="11"/>
        <v>-</v>
      </c>
      <c r="BK22" s="370" t="str">
        <f t="shared" si="12"/>
        <v>-</v>
      </c>
      <c r="BL22" s="371" t="str">
        <f t="shared" si="13"/>
        <v>-</v>
      </c>
    </row>
    <row r="23" spans="3:64" ht="20.100000000000001" customHeight="1" x14ac:dyDescent="0.35">
      <c r="C23" s="270"/>
      <c r="D23" s="272"/>
      <c r="E23" s="275" t="str">
        <f>IF(D23="","",SUMIF(データー!$G$8:$G$300,D23,データー!$H$8:$H$300))</f>
        <v/>
      </c>
      <c r="F23" s="276" t="str">
        <f>IF(D23="","",SUMIF(データー!$G$8:$G$300,D23,データー!$I$8:$I$300))</f>
        <v/>
      </c>
      <c r="G23" s="276" t="str">
        <f>IF(D23="","",SUMIF(データー!$G$8:$G$300,D23,データー!$J$8:$J$300))</f>
        <v/>
      </c>
      <c r="H23" s="276" t="str">
        <f>IF(D23="","",SUMIF(データー!$G$8:$G$300,D23,データー!$K$8:$K$300))</f>
        <v/>
      </c>
      <c r="I23" s="276" t="str">
        <f>IF(D23="","",SUMIF(データー!$G$8:$G$300,D23,データー!$L$8:$L$300))</f>
        <v/>
      </c>
      <c r="J23" s="276" t="str">
        <f>IF(D23="","",SUMIF(データー!$G$8:$G$300,D23,データー!$M$8:$M$300))</f>
        <v/>
      </c>
      <c r="K23" s="276" t="str">
        <f>IF(D23="","",SUMIF(データー!$G$8:$G$300,D23,データー!$N$8:$N$300))</f>
        <v/>
      </c>
      <c r="L23" s="276" t="str">
        <f>IF(D23="","",SUMIF(データー!$G$8:$G$300,D23,データー!$O$8:$O$300))</f>
        <v/>
      </c>
      <c r="M23" s="276" t="str">
        <f>IF(D23="","",SUMIF(データー!$G$8:$G$300,D23,データー!$P$8:$P$300))</f>
        <v/>
      </c>
      <c r="N23" s="276" t="str">
        <f>IF(D23="","",SUMIF(データー!$G$8:$G$300,D23,データー!$Q$8:$Q$300))</f>
        <v/>
      </c>
      <c r="O23" s="276" t="str">
        <f>IF(D23="","",SUMIF(データー!$G$8:$G$300,D23,データー!$R$8:$R$300))</f>
        <v/>
      </c>
      <c r="P23" s="276" t="str">
        <f>IF(D23="","",SUMIF(データー!$G$8:$G$300,D23,データー!$S$8:$S$300))</f>
        <v/>
      </c>
      <c r="Q23" s="276" t="str">
        <f>IF(D23="","",SUMIF(データー!$G$8:$G$300,D23,データー!$T$8:$T$300))</f>
        <v/>
      </c>
      <c r="R23" s="276" t="str">
        <f>IF(D23="","",SUMIF(データー!$G$8:$G$300,D23,データー!$U$8:$U$300))</f>
        <v/>
      </c>
      <c r="S23" s="276" t="str">
        <f>IF(D23="","",SUMIF(データー!$G$8:$G$300,D23,データー!$V$8:$V$300))</f>
        <v/>
      </c>
      <c r="T23" s="276" t="str">
        <f>IF(D23="","",SUMIF(データー!$G$8:$G$300,D23,データー!$W$8:$W$300))</f>
        <v/>
      </c>
      <c r="U23" s="276" t="str">
        <f>IF(D23="","",SUMIF(データー!$G$8:$G$300,D23,データー!$X$8:$X$300))</f>
        <v/>
      </c>
      <c r="V23" s="276" t="str">
        <f>IF(D23="","",SUMIF(データー!$G$8:$G$300,D23,データー!$Y$8:$Y$300))</f>
        <v/>
      </c>
      <c r="W23" s="271" t="str">
        <f>IF(D23="","",SUMIF(データー!$G$8:$G$300,D23,データー!$Z$8:$Z$300))</f>
        <v/>
      </c>
      <c r="X23" s="275" t="str">
        <f>IF(D23="","",SUMIF(データー!$G$8:$G$300,D23,データー!$AA$8:$AA$300))</f>
        <v/>
      </c>
      <c r="Y23" s="281" t="str">
        <f>IF(D23="","",SUMIF(データー!$G$8:$G$300,D23,データー!$AB$8:$AB$300))</f>
        <v/>
      </c>
      <c r="Z23" s="303" t="str">
        <f t="shared" si="0"/>
        <v>-</v>
      </c>
      <c r="AA23" s="304" t="str">
        <f t="shared" si="1"/>
        <v>-</v>
      </c>
      <c r="AB23" s="304" t="str">
        <f t="shared" si="2"/>
        <v>-</v>
      </c>
      <c r="AC23" s="304" t="str">
        <f t="shared" si="3"/>
        <v>-</v>
      </c>
      <c r="AD23" s="304" t="str">
        <f t="shared" si="4"/>
        <v>-</v>
      </c>
      <c r="AE23" s="304" t="str">
        <f t="shared" si="5"/>
        <v>-</v>
      </c>
      <c r="AF23" s="305" t="str">
        <f t="shared" si="6"/>
        <v>-</v>
      </c>
      <c r="AI23" s="270"/>
      <c r="AJ23" s="272"/>
      <c r="AK23" s="275">
        <f>IFERROR(SUMIFS(データー!$H$8:$H$300,データー!$G$8:$G$300,AJ23,データー!$E$8:$E$300,$AJ$6),"-")</f>
        <v>0</v>
      </c>
      <c r="AL23" s="276">
        <f>IFERROR(SUMIFS(データー!$I$8:$I$300,データー!$G$8:$G$300,AJ23,データー!$E$8:$E$300,$AJ$6),"-")</f>
        <v>0</v>
      </c>
      <c r="AM23" s="276">
        <f>IFERROR(SUMIFS(データー!$J$8:$J$300,データー!$G$8:$G$300,AJ23,データー!$E$8:$E$300,$AJ$6),"-")</f>
        <v>0</v>
      </c>
      <c r="AN23" s="276">
        <f>IFERROR(SUMIFS(データー!$K$8:$K$300,データー!$G$8:$G$300,AJ23,データー!$E$8:$E$300,$AJ$6),"-")</f>
        <v>0</v>
      </c>
      <c r="AO23" s="276">
        <f>IFERROR(SUMIFS(データー!$L$8:$L$300,データー!$G$8:$G$300,AJ23,データー!$E$8:$E$300,$AJ$6),"-")</f>
        <v>0</v>
      </c>
      <c r="AP23" s="276">
        <f>IFERROR(SUMIFS(データー!$M$8:$M$300,データー!$G$8:$G$300,AJ23,データー!$E$8:$E$300,$AJ$6),"-")</f>
        <v>0</v>
      </c>
      <c r="AQ23" s="276">
        <f>IFERROR(SUMIFS(データー!$N$8:$N$300,データー!$G$8:$G$300,AJ23,データー!$E$8:$E$300,$AJ$6),"-")</f>
        <v>0</v>
      </c>
      <c r="AR23" s="276">
        <f>IFERROR(SUMIFS(データー!$O$8:$O$300,データー!$G$8:$G$300,AJ23,データー!$E$8:$E$300,$AJ$6),"-")</f>
        <v>0</v>
      </c>
      <c r="AS23" s="276">
        <f>IFERROR(SUMIFS(データー!$P$8:$P$300,データー!$G$8:$G$300,AJ23,データー!$E$8:$E$300,$AJ$6),"-")</f>
        <v>0</v>
      </c>
      <c r="AT23" s="276">
        <f>IFERROR(SUMIFS(データー!$Q$8:$Q$300,データー!$G$8:$G$300,AJ23,データー!$E$8:$E$300,$AJ$6),"-")</f>
        <v>0</v>
      </c>
      <c r="AU23" s="276">
        <f>IFERROR(SUMIFS(データー!$R$8:$R$300,データー!$G$8:$G$300,AJ23,データー!$E$8:$E$300,$AJ$6),"-")</f>
        <v>0</v>
      </c>
      <c r="AV23" s="276">
        <f>IFERROR(SUMIFS(データー!$S$8:$S$300,データー!$G$8:$G$300,AJ23,データー!$E$8:$E$300,$AJ$6),"-")</f>
        <v>0</v>
      </c>
      <c r="AW23" s="276">
        <f>IFERROR(SUMIFS(データー!$T$8:$T$300,データー!$G$8:$G$300,AJ23,データー!$E$8:$E$300,$AJ$6),"-")</f>
        <v>0</v>
      </c>
      <c r="AX23" s="276">
        <f>IFERROR(SUMIFS(データー!$U$8:$U$300,データー!$G$8:$G$300,AJ23,データー!$E$8:$E$300,$AJ$6),"-")</f>
        <v>0</v>
      </c>
      <c r="AY23" s="276">
        <f>IFERROR(SUMIFS(データー!$V$8:$V$300,データー!$G$8:$G$300,AJ23,データー!$E$8:$E$300,$AJ$6),"-")</f>
        <v>0</v>
      </c>
      <c r="AZ23" s="276">
        <f>IFERROR(SUMIFS(データー!$W$8:$W$300,データー!$G$8:$G$300,AJ23,データー!$E$8:$E$300,$AJ$6),"-")</f>
        <v>0</v>
      </c>
      <c r="BA23" s="276">
        <f>IFERROR(SUMIFS(データー!$X$8:$X$300,データー!$G$8:$G$300,AJ23,データー!$E$8:$E$300,$AJ$6),"-")</f>
        <v>0</v>
      </c>
      <c r="BB23" s="276">
        <f>IFERROR(SUMIFS(データー!$Y$8:$Y$300,データー!$G$8:$G$300,AJ23,データー!$E$8:$E$300,$AJ$6),"-")</f>
        <v>0</v>
      </c>
      <c r="BC23" s="271">
        <f>IFERROR(SUMIFS(データー!$Z$8:$Z$300,データー!$G$8:$G$300,AJ23,データー!$E$8:$E$300,$AJ$6),"-")</f>
        <v>0</v>
      </c>
      <c r="BD23" s="275">
        <f>IFERROR(SUMIFS(データー!$AA$8:$AA$300,データー!$G$8:$G$300,AJ23,データー!$E$8:$E$300,$AJ$6),"-")</f>
        <v>0</v>
      </c>
      <c r="BE23" s="281">
        <f>IFERROR(SUMIFS(データー!$AB$8:$AB$300,データー!$G$8:$G$300,AJ23,データー!$E$8:$E$300,$AJ$6),"-")</f>
        <v>0</v>
      </c>
      <c r="BF23" s="303" t="str">
        <f t="shared" si="7"/>
        <v>-</v>
      </c>
      <c r="BG23" s="304" t="str">
        <f t="shared" si="8"/>
        <v>-</v>
      </c>
      <c r="BH23" s="304" t="str">
        <f t="shared" si="9"/>
        <v>-</v>
      </c>
      <c r="BI23" s="304" t="str">
        <f t="shared" si="10"/>
        <v>-</v>
      </c>
      <c r="BJ23" s="304" t="str">
        <f t="shared" si="11"/>
        <v>-</v>
      </c>
      <c r="BK23" s="304" t="str">
        <f t="shared" si="12"/>
        <v>-</v>
      </c>
      <c r="BL23" s="305" t="str">
        <f t="shared" si="13"/>
        <v>-</v>
      </c>
    </row>
    <row r="24" spans="3:64" ht="20.100000000000001" customHeight="1" x14ac:dyDescent="0.35">
      <c r="C24" s="270"/>
      <c r="D24" s="272"/>
      <c r="E24" s="275" t="str">
        <f>IF(D24="","",SUMIF(データー!$G$8:$G$300,D24,データー!$H$8:$H$300))</f>
        <v/>
      </c>
      <c r="F24" s="276" t="str">
        <f>IF(D24="","",SUMIF(データー!$G$8:$G$300,D24,データー!$I$8:$I$300))</f>
        <v/>
      </c>
      <c r="G24" s="276" t="str">
        <f>IF(D24="","",SUMIF(データー!$G$8:$G$300,D24,データー!$J$8:$J$300))</f>
        <v/>
      </c>
      <c r="H24" s="276" t="str">
        <f>IF(D24="","",SUMIF(データー!$G$8:$G$300,D24,データー!$K$8:$K$300))</f>
        <v/>
      </c>
      <c r="I24" s="276" t="str">
        <f>IF(D24="","",SUMIF(データー!$G$8:$G$300,D24,データー!$L$8:$L$300))</f>
        <v/>
      </c>
      <c r="J24" s="276" t="str">
        <f>IF(D24="","",SUMIF(データー!$G$8:$G$300,D24,データー!$M$8:$M$300))</f>
        <v/>
      </c>
      <c r="K24" s="276" t="str">
        <f>IF(D24="","",SUMIF(データー!$G$8:$G$300,D24,データー!$N$8:$N$300))</f>
        <v/>
      </c>
      <c r="L24" s="276" t="str">
        <f>IF(D24="","",SUMIF(データー!$G$8:$G$300,D24,データー!$O$8:$O$300))</f>
        <v/>
      </c>
      <c r="M24" s="276" t="str">
        <f>IF(D24="","",SUMIF(データー!$G$8:$G$300,D24,データー!$P$8:$P$300))</f>
        <v/>
      </c>
      <c r="N24" s="276" t="str">
        <f>IF(D24="","",SUMIF(データー!$G$8:$G$300,D24,データー!$Q$8:$Q$300))</f>
        <v/>
      </c>
      <c r="O24" s="276" t="str">
        <f>IF(D24="","",SUMIF(データー!$G$8:$G$300,D24,データー!$R$8:$R$300))</f>
        <v/>
      </c>
      <c r="P24" s="276" t="str">
        <f>IF(D24="","",SUMIF(データー!$G$8:$G$300,D24,データー!$S$8:$S$300))</f>
        <v/>
      </c>
      <c r="Q24" s="276" t="str">
        <f>IF(D24="","",SUMIF(データー!$G$8:$G$300,D24,データー!$T$8:$T$300))</f>
        <v/>
      </c>
      <c r="R24" s="276" t="str">
        <f>IF(D24="","",SUMIF(データー!$G$8:$G$300,D24,データー!$U$8:$U$300))</f>
        <v/>
      </c>
      <c r="S24" s="276" t="str">
        <f>IF(D24="","",SUMIF(データー!$G$8:$G$300,D24,データー!$V$8:$V$300))</f>
        <v/>
      </c>
      <c r="T24" s="276" t="str">
        <f>IF(D24="","",SUMIF(データー!$G$8:$G$300,D24,データー!$W$8:$W$300))</f>
        <v/>
      </c>
      <c r="U24" s="276" t="str">
        <f>IF(D24="","",SUMIF(データー!$G$8:$G$300,D24,データー!$X$8:$X$300))</f>
        <v/>
      </c>
      <c r="V24" s="276" t="str">
        <f>IF(D24="","",SUMIF(データー!$G$8:$G$300,D24,データー!$Y$8:$Y$300))</f>
        <v/>
      </c>
      <c r="W24" s="271" t="str">
        <f>IF(D24="","",SUMIF(データー!$G$8:$G$300,D24,データー!$Z$8:$Z$300))</f>
        <v/>
      </c>
      <c r="X24" s="275" t="str">
        <f>IF(D24="","",SUMIF(データー!$G$8:$G$300,D24,データー!$AA$8:$AA$300))</f>
        <v/>
      </c>
      <c r="Y24" s="281" t="str">
        <f>IF(D24="","",SUMIF(データー!$G$8:$G$300,D24,データー!$AB$8:$AB$300))</f>
        <v/>
      </c>
      <c r="Z24" s="303" t="str">
        <f t="shared" si="0"/>
        <v>-</v>
      </c>
      <c r="AA24" s="304" t="str">
        <f t="shared" si="1"/>
        <v>-</v>
      </c>
      <c r="AB24" s="304" t="str">
        <f t="shared" si="2"/>
        <v>-</v>
      </c>
      <c r="AC24" s="304" t="str">
        <f t="shared" si="3"/>
        <v>-</v>
      </c>
      <c r="AD24" s="304" t="str">
        <f t="shared" si="4"/>
        <v>-</v>
      </c>
      <c r="AE24" s="304" t="str">
        <f t="shared" si="5"/>
        <v>-</v>
      </c>
      <c r="AF24" s="305" t="str">
        <f t="shared" si="6"/>
        <v>-</v>
      </c>
      <c r="AI24" s="363"/>
      <c r="AJ24" s="364"/>
      <c r="AK24" s="365">
        <f>IFERROR(SUMIFS(データー!$H$8:$H$300,データー!$G$8:$G$300,AJ24,データー!$E$8:$E$300,$AJ$6),"-")</f>
        <v>0</v>
      </c>
      <c r="AL24" s="366">
        <f>IFERROR(SUMIFS(データー!$I$8:$I$300,データー!$G$8:$G$300,AJ24,データー!$E$8:$E$300,$AJ$6),"-")</f>
        <v>0</v>
      </c>
      <c r="AM24" s="366">
        <f>IFERROR(SUMIFS(データー!$J$8:$J$300,データー!$G$8:$G$300,AJ24,データー!$E$8:$E$300,$AJ$6),"-")</f>
        <v>0</v>
      </c>
      <c r="AN24" s="366">
        <f>IFERROR(SUMIFS(データー!$K$8:$K$300,データー!$G$8:$G$300,AJ24,データー!$E$8:$E$300,$AJ$6),"-")</f>
        <v>0</v>
      </c>
      <c r="AO24" s="366">
        <f>IFERROR(SUMIFS(データー!$L$8:$L$300,データー!$G$8:$G$300,AJ24,データー!$E$8:$E$300,$AJ$6),"-")</f>
        <v>0</v>
      </c>
      <c r="AP24" s="366">
        <f>IFERROR(SUMIFS(データー!$M$8:$M$300,データー!$G$8:$G$300,AJ24,データー!$E$8:$E$300,$AJ$6),"-")</f>
        <v>0</v>
      </c>
      <c r="AQ24" s="366">
        <f>IFERROR(SUMIFS(データー!$N$8:$N$300,データー!$G$8:$G$300,AJ24,データー!$E$8:$E$300,$AJ$6),"-")</f>
        <v>0</v>
      </c>
      <c r="AR24" s="366">
        <f>IFERROR(SUMIFS(データー!$O$8:$O$300,データー!$G$8:$G$300,AJ24,データー!$E$8:$E$300,$AJ$6),"-")</f>
        <v>0</v>
      </c>
      <c r="AS24" s="366">
        <f>IFERROR(SUMIFS(データー!$P$8:$P$300,データー!$G$8:$G$300,AJ24,データー!$E$8:$E$300,$AJ$6),"-")</f>
        <v>0</v>
      </c>
      <c r="AT24" s="366">
        <f>IFERROR(SUMIFS(データー!$Q$8:$Q$300,データー!$G$8:$G$300,AJ24,データー!$E$8:$E$300,$AJ$6),"-")</f>
        <v>0</v>
      </c>
      <c r="AU24" s="366">
        <f>IFERROR(SUMIFS(データー!$R$8:$R$300,データー!$G$8:$G$300,AJ24,データー!$E$8:$E$300,$AJ$6),"-")</f>
        <v>0</v>
      </c>
      <c r="AV24" s="366">
        <f>IFERROR(SUMIFS(データー!$S$8:$S$300,データー!$G$8:$G$300,AJ24,データー!$E$8:$E$300,$AJ$6),"-")</f>
        <v>0</v>
      </c>
      <c r="AW24" s="366">
        <f>IFERROR(SUMIFS(データー!$T$8:$T$300,データー!$G$8:$G$300,AJ24,データー!$E$8:$E$300,$AJ$6),"-")</f>
        <v>0</v>
      </c>
      <c r="AX24" s="366">
        <f>IFERROR(SUMIFS(データー!$U$8:$U$300,データー!$G$8:$G$300,AJ24,データー!$E$8:$E$300,$AJ$6),"-")</f>
        <v>0</v>
      </c>
      <c r="AY24" s="366">
        <f>IFERROR(SUMIFS(データー!$V$8:$V$300,データー!$G$8:$G$300,AJ24,データー!$E$8:$E$300,$AJ$6),"-")</f>
        <v>0</v>
      </c>
      <c r="AZ24" s="366">
        <f>IFERROR(SUMIFS(データー!$W$8:$W$300,データー!$G$8:$G$300,AJ24,データー!$E$8:$E$300,$AJ$6),"-")</f>
        <v>0</v>
      </c>
      <c r="BA24" s="366">
        <f>IFERROR(SUMIFS(データー!$X$8:$X$300,データー!$G$8:$G$300,AJ24,データー!$E$8:$E$300,$AJ$6),"-")</f>
        <v>0</v>
      </c>
      <c r="BB24" s="366">
        <f>IFERROR(SUMIFS(データー!$Y$8:$Y$300,データー!$G$8:$G$300,AJ24,データー!$E$8:$E$300,$AJ$6),"-")</f>
        <v>0</v>
      </c>
      <c r="BC24" s="367">
        <f>IFERROR(SUMIFS(データー!$Z$8:$Z$300,データー!$G$8:$G$300,AJ24,データー!$E$8:$E$300,$AJ$6),"-")</f>
        <v>0</v>
      </c>
      <c r="BD24" s="365">
        <f>IFERROR(SUMIFS(データー!$AA$8:$AA$300,データー!$G$8:$G$300,AJ24,データー!$E$8:$E$300,$AJ$6),"-")</f>
        <v>0</v>
      </c>
      <c r="BE24" s="368">
        <f>IFERROR(SUMIFS(データー!$AB$8:$AB$300,データー!$G$8:$G$300,AJ24,データー!$E$8:$E$300,$AJ$6),"-")</f>
        <v>0</v>
      </c>
      <c r="BF24" s="369" t="str">
        <f t="shared" si="7"/>
        <v>-</v>
      </c>
      <c r="BG24" s="370" t="str">
        <f t="shared" si="8"/>
        <v>-</v>
      </c>
      <c r="BH24" s="370" t="str">
        <f t="shared" si="9"/>
        <v>-</v>
      </c>
      <c r="BI24" s="370" t="str">
        <f t="shared" si="10"/>
        <v>-</v>
      </c>
      <c r="BJ24" s="370" t="str">
        <f t="shared" si="11"/>
        <v>-</v>
      </c>
      <c r="BK24" s="370" t="str">
        <f t="shared" si="12"/>
        <v>-</v>
      </c>
      <c r="BL24" s="371" t="str">
        <f t="shared" si="13"/>
        <v>-</v>
      </c>
    </row>
    <row r="25" spans="3:64" ht="20.100000000000001" customHeight="1" x14ac:dyDescent="0.35">
      <c r="C25" s="270"/>
      <c r="D25" s="272"/>
      <c r="E25" s="275" t="str">
        <f>IF(D25="","",SUMIF(データー!$G$8:$G$300,D25,データー!$H$8:$H$300))</f>
        <v/>
      </c>
      <c r="F25" s="276" t="str">
        <f>IF(D25="","",SUMIF(データー!$G$8:$G$300,D25,データー!$I$8:$I$300))</f>
        <v/>
      </c>
      <c r="G25" s="276" t="str">
        <f>IF(D25="","",SUMIF(データー!$G$8:$G$300,D25,データー!$J$8:$J$300))</f>
        <v/>
      </c>
      <c r="H25" s="276" t="str">
        <f>IF(D25="","",SUMIF(データー!$G$8:$G$300,D25,データー!$K$8:$K$300))</f>
        <v/>
      </c>
      <c r="I25" s="276" t="str">
        <f>IF(D25="","",SUMIF(データー!$G$8:$G$300,D25,データー!$L$8:$L$300))</f>
        <v/>
      </c>
      <c r="J25" s="276" t="str">
        <f>IF(D25="","",SUMIF(データー!$G$8:$G$300,D25,データー!$M$8:$M$300))</f>
        <v/>
      </c>
      <c r="K25" s="276" t="str">
        <f>IF(D25="","",SUMIF(データー!$G$8:$G$300,D25,データー!$N$8:$N$300))</f>
        <v/>
      </c>
      <c r="L25" s="276" t="str">
        <f>IF(D25="","",SUMIF(データー!$G$8:$G$300,D25,データー!$O$8:$O$300))</f>
        <v/>
      </c>
      <c r="M25" s="276" t="str">
        <f>IF(D25="","",SUMIF(データー!$G$8:$G$300,D25,データー!$P$8:$P$300))</f>
        <v/>
      </c>
      <c r="N25" s="276" t="str">
        <f>IF(D25="","",SUMIF(データー!$G$8:$G$300,D25,データー!$Q$8:$Q$300))</f>
        <v/>
      </c>
      <c r="O25" s="276" t="str">
        <f>IF(D25="","",SUMIF(データー!$G$8:$G$300,D25,データー!$R$8:$R$300))</f>
        <v/>
      </c>
      <c r="P25" s="276" t="str">
        <f>IF(D25="","",SUMIF(データー!$G$8:$G$300,D25,データー!$S$8:$S$300))</f>
        <v/>
      </c>
      <c r="Q25" s="276" t="str">
        <f>IF(D25="","",SUMIF(データー!$G$8:$G$300,D25,データー!$T$8:$T$300))</f>
        <v/>
      </c>
      <c r="R25" s="276" t="str">
        <f>IF(D25="","",SUMIF(データー!$G$8:$G$300,D25,データー!$U$8:$U$300))</f>
        <v/>
      </c>
      <c r="S25" s="276" t="str">
        <f>IF(D25="","",SUMIF(データー!$G$8:$G$300,D25,データー!$V$8:$V$300))</f>
        <v/>
      </c>
      <c r="T25" s="276" t="str">
        <f>IF(D25="","",SUMIF(データー!$G$8:$G$300,D25,データー!$W$8:$W$300))</f>
        <v/>
      </c>
      <c r="U25" s="276" t="str">
        <f>IF(D25="","",SUMIF(データー!$G$8:$G$300,D25,データー!$X$8:$X$300))</f>
        <v/>
      </c>
      <c r="V25" s="276" t="str">
        <f>IF(D25="","",SUMIF(データー!$G$8:$G$300,D25,データー!$Y$8:$Y$300))</f>
        <v/>
      </c>
      <c r="W25" s="271" t="str">
        <f>IF(D25="","",SUMIF(データー!$G$8:$G$300,D25,データー!$Z$8:$Z$300))</f>
        <v/>
      </c>
      <c r="X25" s="275" t="str">
        <f>IF(D25="","",SUMIF(データー!$G$8:$G$300,D25,データー!$AA$8:$AA$300))</f>
        <v/>
      </c>
      <c r="Y25" s="281" t="str">
        <f>IF(D25="","",SUMIF(データー!$G$8:$G$300,D25,データー!$AB$8:$AB$300))</f>
        <v/>
      </c>
      <c r="Z25" s="303" t="str">
        <f t="shared" si="0"/>
        <v>-</v>
      </c>
      <c r="AA25" s="304" t="str">
        <f t="shared" si="1"/>
        <v>-</v>
      </c>
      <c r="AB25" s="304" t="str">
        <f t="shared" si="2"/>
        <v>-</v>
      </c>
      <c r="AC25" s="304" t="str">
        <f t="shared" si="3"/>
        <v>-</v>
      </c>
      <c r="AD25" s="304" t="str">
        <f t="shared" si="4"/>
        <v>-</v>
      </c>
      <c r="AE25" s="304" t="str">
        <f t="shared" si="5"/>
        <v>-</v>
      </c>
      <c r="AF25" s="305" t="str">
        <f t="shared" si="6"/>
        <v>-</v>
      </c>
      <c r="AI25" s="270"/>
      <c r="AJ25" s="272"/>
      <c r="AK25" s="275">
        <f>IFERROR(SUMIFS(データー!$H$8:$H$300,データー!$G$8:$G$300,AJ25,データー!$E$8:$E$300,$AJ$6),"-")</f>
        <v>0</v>
      </c>
      <c r="AL25" s="276">
        <f>IFERROR(SUMIFS(データー!$I$8:$I$300,データー!$G$8:$G$300,AJ25,データー!$E$8:$E$300,$AJ$6),"-")</f>
        <v>0</v>
      </c>
      <c r="AM25" s="276">
        <f>IFERROR(SUMIFS(データー!$J$8:$J$300,データー!$G$8:$G$300,AJ25,データー!$E$8:$E$300,$AJ$6),"-")</f>
        <v>0</v>
      </c>
      <c r="AN25" s="276">
        <f>IFERROR(SUMIFS(データー!$K$8:$K$300,データー!$G$8:$G$300,AJ25,データー!$E$8:$E$300,$AJ$6),"-")</f>
        <v>0</v>
      </c>
      <c r="AO25" s="276">
        <f>IFERROR(SUMIFS(データー!$L$8:$L$300,データー!$G$8:$G$300,AJ25,データー!$E$8:$E$300,$AJ$6),"-")</f>
        <v>0</v>
      </c>
      <c r="AP25" s="276">
        <f>IFERROR(SUMIFS(データー!$M$8:$M$300,データー!$G$8:$G$300,AJ25,データー!$E$8:$E$300,$AJ$6),"-")</f>
        <v>0</v>
      </c>
      <c r="AQ25" s="276">
        <f>IFERROR(SUMIFS(データー!$N$8:$N$300,データー!$G$8:$G$300,AJ25,データー!$E$8:$E$300,$AJ$6),"-")</f>
        <v>0</v>
      </c>
      <c r="AR25" s="276">
        <f>IFERROR(SUMIFS(データー!$O$8:$O$300,データー!$G$8:$G$300,AJ25,データー!$E$8:$E$300,$AJ$6),"-")</f>
        <v>0</v>
      </c>
      <c r="AS25" s="276">
        <f>IFERROR(SUMIFS(データー!$P$8:$P$300,データー!$G$8:$G$300,AJ25,データー!$E$8:$E$300,$AJ$6),"-")</f>
        <v>0</v>
      </c>
      <c r="AT25" s="276">
        <f>IFERROR(SUMIFS(データー!$Q$8:$Q$300,データー!$G$8:$G$300,AJ25,データー!$E$8:$E$300,$AJ$6),"-")</f>
        <v>0</v>
      </c>
      <c r="AU25" s="276">
        <f>IFERROR(SUMIFS(データー!$R$8:$R$300,データー!$G$8:$G$300,AJ25,データー!$E$8:$E$300,$AJ$6),"-")</f>
        <v>0</v>
      </c>
      <c r="AV25" s="276">
        <f>IFERROR(SUMIFS(データー!$S$8:$S$300,データー!$G$8:$G$300,AJ25,データー!$E$8:$E$300,$AJ$6),"-")</f>
        <v>0</v>
      </c>
      <c r="AW25" s="276">
        <f>IFERROR(SUMIFS(データー!$T$8:$T$300,データー!$G$8:$G$300,AJ25,データー!$E$8:$E$300,$AJ$6),"-")</f>
        <v>0</v>
      </c>
      <c r="AX25" s="276">
        <f>IFERROR(SUMIFS(データー!$U$8:$U$300,データー!$G$8:$G$300,AJ25,データー!$E$8:$E$300,$AJ$6),"-")</f>
        <v>0</v>
      </c>
      <c r="AY25" s="276">
        <f>IFERROR(SUMIFS(データー!$V$8:$V$300,データー!$G$8:$G$300,AJ25,データー!$E$8:$E$300,$AJ$6),"-")</f>
        <v>0</v>
      </c>
      <c r="AZ25" s="276">
        <f>IFERROR(SUMIFS(データー!$W$8:$W$300,データー!$G$8:$G$300,AJ25,データー!$E$8:$E$300,$AJ$6),"-")</f>
        <v>0</v>
      </c>
      <c r="BA25" s="276">
        <f>IFERROR(SUMIFS(データー!$X$8:$X$300,データー!$G$8:$G$300,AJ25,データー!$E$8:$E$300,$AJ$6),"-")</f>
        <v>0</v>
      </c>
      <c r="BB25" s="276">
        <f>IFERROR(SUMIFS(データー!$Y$8:$Y$300,データー!$G$8:$G$300,AJ25,データー!$E$8:$E$300,$AJ$6),"-")</f>
        <v>0</v>
      </c>
      <c r="BC25" s="271">
        <f>IFERROR(SUMIFS(データー!$Z$8:$Z$300,データー!$G$8:$G$300,AJ25,データー!$E$8:$E$300,$AJ$6),"-")</f>
        <v>0</v>
      </c>
      <c r="BD25" s="275">
        <f>IFERROR(SUMIFS(データー!$AA$8:$AA$300,データー!$G$8:$G$300,AJ25,データー!$E$8:$E$300,$AJ$6),"-")</f>
        <v>0</v>
      </c>
      <c r="BE25" s="281">
        <f>IFERROR(SUMIFS(データー!$AB$8:$AB$300,データー!$G$8:$G$300,AJ25,データー!$E$8:$E$300,$AJ$6),"-")</f>
        <v>0</v>
      </c>
      <c r="BF25" s="303" t="str">
        <f t="shared" si="7"/>
        <v>-</v>
      </c>
      <c r="BG25" s="304" t="str">
        <f t="shared" si="8"/>
        <v>-</v>
      </c>
      <c r="BH25" s="304" t="str">
        <f t="shared" si="9"/>
        <v>-</v>
      </c>
      <c r="BI25" s="304" t="str">
        <f t="shared" si="10"/>
        <v>-</v>
      </c>
      <c r="BJ25" s="304" t="str">
        <f t="shared" si="11"/>
        <v>-</v>
      </c>
      <c r="BK25" s="304" t="str">
        <f t="shared" si="12"/>
        <v>-</v>
      </c>
      <c r="BL25" s="305" t="str">
        <f t="shared" si="13"/>
        <v>-</v>
      </c>
    </row>
    <row r="26" spans="3:64" ht="20.100000000000001" customHeight="1" x14ac:dyDescent="0.35">
      <c r="C26" s="270"/>
      <c r="D26" s="272"/>
      <c r="E26" s="275" t="str">
        <f>IF(D26="","",SUMIF(データー!$G$8:$G$300,D26,データー!$H$8:$H$300))</f>
        <v/>
      </c>
      <c r="F26" s="276" t="str">
        <f>IF(D26="","",SUMIF(データー!$G$8:$G$300,D26,データー!$I$8:$I$300))</f>
        <v/>
      </c>
      <c r="G26" s="276" t="str">
        <f>IF(D26="","",SUMIF(データー!$G$8:$G$300,D26,データー!$J$8:$J$300))</f>
        <v/>
      </c>
      <c r="H26" s="276" t="str">
        <f>IF(D26="","",SUMIF(データー!$G$8:$G$300,D26,データー!$K$8:$K$300))</f>
        <v/>
      </c>
      <c r="I26" s="276" t="str">
        <f>IF(D26="","",SUMIF(データー!$G$8:$G$300,D26,データー!$L$8:$L$300))</f>
        <v/>
      </c>
      <c r="J26" s="276" t="str">
        <f>IF(D26="","",SUMIF(データー!$G$8:$G$300,D26,データー!$M$8:$M$300))</f>
        <v/>
      </c>
      <c r="K26" s="276" t="str">
        <f>IF(D26="","",SUMIF(データー!$G$8:$G$300,D26,データー!$N$8:$N$300))</f>
        <v/>
      </c>
      <c r="L26" s="276" t="str">
        <f>IF(D26="","",SUMIF(データー!$G$8:$G$300,D26,データー!$O$8:$O$300))</f>
        <v/>
      </c>
      <c r="M26" s="276" t="str">
        <f>IF(D26="","",SUMIF(データー!$G$8:$G$300,D26,データー!$P$8:$P$300))</f>
        <v/>
      </c>
      <c r="N26" s="276" t="str">
        <f>IF(D26="","",SUMIF(データー!$G$8:$G$300,D26,データー!$Q$8:$Q$300))</f>
        <v/>
      </c>
      <c r="O26" s="276" t="str">
        <f>IF(D26="","",SUMIF(データー!$G$8:$G$300,D26,データー!$R$8:$R$300))</f>
        <v/>
      </c>
      <c r="P26" s="276" t="str">
        <f>IF(D26="","",SUMIF(データー!$G$8:$G$300,D26,データー!$S$8:$S$300))</f>
        <v/>
      </c>
      <c r="Q26" s="276" t="str">
        <f>IF(D26="","",SUMIF(データー!$G$8:$G$300,D26,データー!$T$8:$T$300))</f>
        <v/>
      </c>
      <c r="R26" s="276" t="str">
        <f>IF(D26="","",SUMIF(データー!$G$8:$G$300,D26,データー!$U$8:$U$300))</f>
        <v/>
      </c>
      <c r="S26" s="276" t="str">
        <f>IF(D26="","",SUMIF(データー!$G$8:$G$300,D26,データー!$V$8:$V$300))</f>
        <v/>
      </c>
      <c r="T26" s="276" t="str">
        <f>IF(D26="","",SUMIF(データー!$G$8:$G$300,D26,データー!$W$8:$W$300))</f>
        <v/>
      </c>
      <c r="U26" s="276" t="str">
        <f>IF(D26="","",SUMIF(データー!$G$8:$G$300,D26,データー!$X$8:$X$300))</f>
        <v/>
      </c>
      <c r="V26" s="276" t="str">
        <f>IF(D26="","",SUMIF(データー!$G$8:$G$300,D26,データー!$Y$8:$Y$300))</f>
        <v/>
      </c>
      <c r="W26" s="271" t="str">
        <f>IF(D26="","",SUMIF(データー!$G$8:$G$300,D26,データー!$Z$8:$Z$300))</f>
        <v/>
      </c>
      <c r="X26" s="275" t="str">
        <f>IF(D26="","",SUMIF(データー!$G$8:$G$300,D26,データー!$AA$8:$AA$300))</f>
        <v/>
      </c>
      <c r="Y26" s="281" t="str">
        <f>IF(D26="","",SUMIF(データー!$G$8:$G$300,D26,データー!$AB$8:$AB$300))</f>
        <v/>
      </c>
      <c r="Z26" s="303" t="str">
        <f t="shared" si="0"/>
        <v>-</v>
      </c>
      <c r="AA26" s="304" t="str">
        <f t="shared" si="1"/>
        <v>-</v>
      </c>
      <c r="AB26" s="304" t="str">
        <f t="shared" si="2"/>
        <v>-</v>
      </c>
      <c r="AC26" s="304" t="str">
        <f t="shared" si="3"/>
        <v>-</v>
      </c>
      <c r="AD26" s="304" t="str">
        <f t="shared" si="4"/>
        <v>-</v>
      </c>
      <c r="AE26" s="304" t="str">
        <f t="shared" si="5"/>
        <v>-</v>
      </c>
      <c r="AF26" s="305" t="str">
        <f t="shared" si="6"/>
        <v>-</v>
      </c>
      <c r="AI26" s="363"/>
      <c r="AJ26" s="364"/>
      <c r="AK26" s="365">
        <f>IFERROR(SUMIFS(データー!$H$8:$H$300,データー!$G$8:$G$300,AJ26,データー!$E$8:$E$300,$AJ$6),"-")</f>
        <v>0</v>
      </c>
      <c r="AL26" s="366">
        <f>IFERROR(SUMIFS(データー!$I$8:$I$300,データー!$G$8:$G$300,AJ26,データー!$E$8:$E$300,$AJ$6),"-")</f>
        <v>0</v>
      </c>
      <c r="AM26" s="366">
        <f>IFERROR(SUMIFS(データー!$J$8:$J$300,データー!$G$8:$G$300,AJ26,データー!$E$8:$E$300,$AJ$6),"-")</f>
        <v>0</v>
      </c>
      <c r="AN26" s="366">
        <f>IFERROR(SUMIFS(データー!$K$8:$K$300,データー!$G$8:$G$300,AJ26,データー!$E$8:$E$300,$AJ$6),"-")</f>
        <v>0</v>
      </c>
      <c r="AO26" s="366">
        <f>IFERROR(SUMIFS(データー!$L$8:$L$300,データー!$G$8:$G$300,AJ26,データー!$E$8:$E$300,$AJ$6),"-")</f>
        <v>0</v>
      </c>
      <c r="AP26" s="366">
        <f>IFERROR(SUMIFS(データー!$M$8:$M$300,データー!$G$8:$G$300,AJ26,データー!$E$8:$E$300,$AJ$6),"-")</f>
        <v>0</v>
      </c>
      <c r="AQ26" s="366">
        <f>IFERROR(SUMIFS(データー!$N$8:$N$300,データー!$G$8:$G$300,AJ26,データー!$E$8:$E$300,$AJ$6),"-")</f>
        <v>0</v>
      </c>
      <c r="AR26" s="366">
        <f>IFERROR(SUMIFS(データー!$O$8:$O$300,データー!$G$8:$G$300,AJ26,データー!$E$8:$E$300,$AJ$6),"-")</f>
        <v>0</v>
      </c>
      <c r="AS26" s="366">
        <f>IFERROR(SUMIFS(データー!$P$8:$P$300,データー!$G$8:$G$300,AJ26,データー!$E$8:$E$300,$AJ$6),"-")</f>
        <v>0</v>
      </c>
      <c r="AT26" s="366">
        <f>IFERROR(SUMIFS(データー!$Q$8:$Q$300,データー!$G$8:$G$300,AJ26,データー!$E$8:$E$300,$AJ$6),"-")</f>
        <v>0</v>
      </c>
      <c r="AU26" s="366">
        <f>IFERROR(SUMIFS(データー!$R$8:$R$300,データー!$G$8:$G$300,AJ26,データー!$E$8:$E$300,$AJ$6),"-")</f>
        <v>0</v>
      </c>
      <c r="AV26" s="366">
        <f>IFERROR(SUMIFS(データー!$S$8:$S$300,データー!$G$8:$G$300,AJ26,データー!$E$8:$E$300,$AJ$6),"-")</f>
        <v>0</v>
      </c>
      <c r="AW26" s="366">
        <f>IFERROR(SUMIFS(データー!$T$8:$T$300,データー!$G$8:$G$300,AJ26,データー!$E$8:$E$300,$AJ$6),"-")</f>
        <v>0</v>
      </c>
      <c r="AX26" s="366">
        <f>IFERROR(SUMIFS(データー!$U$8:$U$300,データー!$G$8:$G$300,AJ26,データー!$E$8:$E$300,$AJ$6),"-")</f>
        <v>0</v>
      </c>
      <c r="AY26" s="366">
        <f>IFERROR(SUMIFS(データー!$V$8:$V$300,データー!$G$8:$G$300,AJ26,データー!$E$8:$E$300,$AJ$6),"-")</f>
        <v>0</v>
      </c>
      <c r="AZ26" s="366">
        <f>IFERROR(SUMIFS(データー!$W$8:$W$300,データー!$G$8:$G$300,AJ26,データー!$E$8:$E$300,$AJ$6),"-")</f>
        <v>0</v>
      </c>
      <c r="BA26" s="366">
        <f>IFERROR(SUMIFS(データー!$X$8:$X$300,データー!$G$8:$G$300,AJ26,データー!$E$8:$E$300,$AJ$6),"-")</f>
        <v>0</v>
      </c>
      <c r="BB26" s="366">
        <f>IFERROR(SUMIFS(データー!$Y$8:$Y$300,データー!$G$8:$G$300,AJ26,データー!$E$8:$E$300,$AJ$6),"-")</f>
        <v>0</v>
      </c>
      <c r="BC26" s="367">
        <f>IFERROR(SUMIFS(データー!$Z$8:$Z$300,データー!$G$8:$G$300,AJ26,データー!$E$8:$E$300,$AJ$6),"-")</f>
        <v>0</v>
      </c>
      <c r="BD26" s="365">
        <f>IFERROR(SUMIFS(データー!$AA$8:$AA$300,データー!$G$8:$G$300,AJ26,データー!$E$8:$E$300,$AJ$6),"-")</f>
        <v>0</v>
      </c>
      <c r="BE26" s="368">
        <f>IFERROR(SUMIFS(データー!$AB$8:$AB$300,データー!$G$8:$G$300,AJ26,データー!$E$8:$E$300,$AJ$6),"-")</f>
        <v>0</v>
      </c>
      <c r="BF26" s="369" t="str">
        <f t="shared" si="7"/>
        <v>-</v>
      </c>
      <c r="BG26" s="370" t="str">
        <f t="shared" si="8"/>
        <v>-</v>
      </c>
      <c r="BH26" s="370" t="str">
        <f t="shared" si="9"/>
        <v>-</v>
      </c>
      <c r="BI26" s="370" t="str">
        <f t="shared" si="10"/>
        <v>-</v>
      </c>
      <c r="BJ26" s="370" t="str">
        <f t="shared" si="11"/>
        <v>-</v>
      </c>
      <c r="BK26" s="370" t="str">
        <f t="shared" si="12"/>
        <v>-</v>
      </c>
      <c r="BL26" s="371" t="str">
        <f t="shared" si="13"/>
        <v>-</v>
      </c>
    </row>
    <row r="27" spans="3:64" ht="20.100000000000001" customHeight="1" x14ac:dyDescent="0.35">
      <c r="C27" s="270"/>
      <c r="D27" s="272"/>
      <c r="E27" s="275" t="str">
        <f>IF(D27="","",SUMIF(データー!$G$8:$G$300,D27,データー!$H$8:$H$300))</f>
        <v/>
      </c>
      <c r="F27" s="276" t="str">
        <f>IF(D27="","",SUMIF(データー!$G$8:$G$300,D27,データー!$I$8:$I$300))</f>
        <v/>
      </c>
      <c r="G27" s="276" t="str">
        <f>IF(D27="","",SUMIF(データー!$G$8:$G$300,D27,データー!$J$8:$J$300))</f>
        <v/>
      </c>
      <c r="H27" s="276" t="str">
        <f>IF(D27="","",SUMIF(データー!$G$8:$G$300,D27,データー!$K$8:$K$300))</f>
        <v/>
      </c>
      <c r="I27" s="276" t="str">
        <f>IF(D27="","",SUMIF(データー!$G$8:$G$300,D27,データー!$L$8:$L$300))</f>
        <v/>
      </c>
      <c r="J27" s="276" t="str">
        <f>IF(D27="","",SUMIF(データー!$G$8:$G$300,D27,データー!$M$8:$M$300))</f>
        <v/>
      </c>
      <c r="K27" s="276" t="str">
        <f>IF(D27="","",SUMIF(データー!$G$8:$G$300,D27,データー!$N$8:$N$300))</f>
        <v/>
      </c>
      <c r="L27" s="276" t="str">
        <f>IF(D27="","",SUMIF(データー!$G$8:$G$300,D27,データー!$O$8:$O$300))</f>
        <v/>
      </c>
      <c r="M27" s="276" t="str">
        <f>IF(D27="","",SUMIF(データー!$G$8:$G$300,D27,データー!$P$8:$P$300))</f>
        <v/>
      </c>
      <c r="N27" s="276" t="str">
        <f>IF(D27="","",SUMIF(データー!$G$8:$G$300,D27,データー!$Q$8:$Q$300))</f>
        <v/>
      </c>
      <c r="O27" s="276" t="str">
        <f>IF(D27="","",SUMIF(データー!$G$8:$G$300,D27,データー!$R$8:$R$300))</f>
        <v/>
      </c>
      <c r="P27" s="276" t="str">
        <f>IF(D27="","",SUMIF(データー!$G$8:$G$300,D27,データー!$S$8:$S$300))</f>
        <v/>
      </c>
      <c r="Q27" s="276" t="str">
        <f>IF(D27="","",SUMIF(データー!$G$8:$G$300,D27,データー!$T$8:$T$300))</f>
        <v/>
      </c>
      <c r="R27" s="276" t="str">
        <f>IF(D27="","",SUMIF(データー!$G$8:$G$300,D27,データー!$U$8:$U$300))</f>
        <v/>
      </c>
      <c r="S27" s="276" t="str">
        <f>IF(D27="","",SUMIF(データー!$G$8:$G$300,D27,データー!$V$8:$V$300))</f>
        <v/>
      </c>
      <c r="T27" s="276" t="str">
        <f>IF(D27="","",SUMIF(データー!$G$8:$G$300,D27,データー!$W$8:$W$300))</f>
        <v/>
      </c>
      <c r="U27" s="276" t="str">
        <f>IF(D27="","",SUMIF(データー!$G$8:$G$300,D27,データー!$X$8:$X$300))</f>
        <v/>
      </c>
      <c r="V27" s="276" t="str">
        <f>IF(D27="","",SUMIF(データー!$G$8:$G$300,D27,データー!$Y$8:$Y$300))</f>
        <v/>
      </c>
      <c r="W27" s="271" t="str">
        <f>IF(D27="","",SUMIF(データー!$G$8:$G$300,D27,データー!$Z$8:$Z$300))</f>
        <v/>
      </c>
      <c r="X27" s="275" t="str">
        <f>IF(D27="","",SUMIF(データー!$G$8:$G$300,D27,データー!$AA$8:$AA$300))</f>
        <v/>
      </c>
      <c r="Y27" s="281" t="str">
        <f>IF(D27="","",SUMIF(データー!$G$8:$G$300,D27,データー!$AB$8:$AB$300))</f>
        <v/>
      </c>
      <c r="Z27" s="303" t="str">
        <f t="shared" si="0"/>
        <v>-</v>
      </c>
      <c r="AA27" s="304" t="str">
        <f t="shared" si="1"/>
        <v>-</v>
      </c>
      <c r="AB27" s="304" t="str">
        <f t="shared" si="2"/>
        <v>-</v>
      </c>
      <c r="AC27" s="304" t="str">
        <f t="shared" si="3"/>
        <v>-</v>
      </c>
      <c r="AD27" s="304" t="str">
        <f t="shared" si="4"/>
        <v>-</v>
      </c>
      <c r="AE27" s="304" t="str">
        <f t="shared" si="5"/>
        <v>-</v>
      </c>
      <c r="AF27" s="305" t="str">
        <f t="shared" si="6"/>
        <v>-</v>
      </c>
      <c r="AI27" s="270"/>
      <c r="AJ27" s="272"/>
      <c r="AK27" s="275">
        <f>IFERROR(SUMIFS(データー!$H$8:$H$300,データー!$G$8:$G$300,AJ27,データー!$E$8:$E$300,$AJ$6),"-")</f>
        <v>0</v>
      </c>
      <c r="AL27" s="276">
        <f>IFERROR(SUMIFS(データー!$I$8:$I$300,データー!$G$8:$G$300,AJ27,データー!$E$8:$E$300,$AJ$6),"-")</f>
        <v>0</v>
      </c>
      <c r="AM27" s="276">
        <f>IFERROR(SUMIFS(データー!$J$8:$J$300,データー!$G$8:$G$300,AJ27,データー!$E$8:$E$300,$AJ$6),"-")</f>
        <v>0</v>
      </c>
      <c r="AN27" s="276">
        <f>IFERROR(SUMIFS(データー!$K$8:$K$300,データー!$G$8:$G$300,AJ27,データー!$E$8:$E$300,$AJ$6),"-")</f>
        <v>0</v>
      </c>
      <c r="AO27" s="276">
        <f>IFERROR(SUMIFS(データー!$L$8:$L$300,データー!$G$8:$G$300,AJ27,データー!$E$8:$E$300,$AJ$6),"-")</f>
        <v>0</v>
      </c>
      <c r="AP27" s="276">
        <f>IFERROR(SUMIFS(データー!$M$8:$M$300,データー!$G$8:$G$300,AJ27,データー!$E$8:$E$300,$AJ$6),"-")</f>
        <v>0</v>
      </c>
      <c r="AQ27" s="276">
        <f>IFERROR(SUMIFS(データー!$N$8:$N$300,データー!$G$8:$G$300,AJ27,データー!$E$8:$E$300,$AJ$6),"-")</f>
        <v>0</v>
      </c>
      <c r="AR27" s="276">
        <f>IFERROR(SUMIFS(データー!$O$8:$O$300,データー!$G$8:$G$300,AJ27,データー!$E$8:$E$300,$AJ$6),"-")</f>
        <v>0</v>
      </c>
      <c r="AS27" s="276">
        <f>IFERROR(SUMIFS(データー!$P$8:$P$300,データー!$G$8:$G$300,AJ27,データー!$E$8:$E$300,$AJ$6),"-")</f>
        <v>0</v>
      </c>
      <c r="AT27" s="276">
        <f>IFERROR(SUMIFS(データー!$Q$8:$Q$300,データー!$G$8:$G$300,AJ27,データー!$E$8:$E$300,$AJ$6),"-")</f>
        <v>0</v>
      </c>
      <c r="AU27" s="276">
        <f>IFERROR(SUMIFS(データー!$R$8:$R$300,データー!$G$8:$G$300,AJ27,データー!$E$8:$E$300,$AJ$6),"-")</f>
        <v>0</v>
      </c>
      <c r="AV27" s="276">
        <f>IFERROR(SUMIFS(データー!$S$8:$S$300,データー!$G$8:$G$300,AJ27,データー!$E$8:$E$300,$AJ$6),"-")</f>
        <v>0</v>
      </c>
      <c r="AW27" s="276">
        <f>IFERROR(SUMIFS(データー!$T$8:$T$300,データー!$G$8:$G$300,AJ27,データー!$E$8:$E$300,$AJ$6),"-")</f>
        <v>0</v>
      </c>
      <c r="AX27" s="276">
        <f>IFERROR(SUMIFS(データー!$U$8:$U$300,データー!$G$8:$G$300,AJ27,データー!$E$8:$E$300,$AJ$6),"-")</f>
        <v>0</v>
      </c>
      <c r="AY27" s="276">
        <f>IFERROR(SUMIFS(データー!$V$8:$V$300,データー!$G$8:$G$300,AJ27,データー!$E$8:$E$300,$AJ$6),"-")</f>
        <v>0</v>
      </c>
      <c r="AZ27" s="276">
        <f>IFERROR(SUMIFS(データー!$W$8:$W$300,データー!$G$8:$G$300,AJ27,データー!$E$8:$E$300,$AJ$6),"-")</f>
        <v>0</v>
      </c>
      <c r="BA27" s="276">
        <f>IFERROR(SUMIFS(データー!$X$8:$X$300,データー!$G$8:$G$300,AJ27,データー!$E$8:$E$300,$AJ$6),"-")</f>
        <v>0</v>
      </c>
      <c r="BB27" s="276">
        <f>IFERROR(SUMIFS(データー!$Y$8:$Y$300,データー!$G$8:$G$300,AJ27,データー!$E$8:$E$300,$AJ$6),"-")</f>
        <v>0</v>
      </c>
      <c r="BC27" s="271">
        <f>IFERROR(SUMIFS(データー!$Z$8:$Z$300,データー!$G$8:$G$300,AJ27,データー!$E$8:$E$300,$AJ$6),"-")</f>
        <v>0</v>
      </c>
      <c r="BD27" s="275">
        <f>IFERROR(SUMIFS(データー!$AA$8:$AA$300,データー!$G$8:$G$300,AJ27,データー!$E$8:$E$300,$AJ$6),"-")</f>
        <v>0</v>
      </c>
      <c r="BE27" s="281">
        <f>IFERROR(SUMIFS(データー!$AB$8:$AB$300,データー!$G$8:$G$300,AJ27,データー!$E$8:$E$300,$AJ$6),"-")</f>
        <v>0</v>
      </c>
      <c r="BF27" s="303" t="str">
        <f t="shared" si="7"/>
        <v>-</v>
      </c>
      <c r="BG27" s="304" t="str">
        <f t="shared" si="8"/>
        <v>-</v>
      </c>
      <c r="BH27" s="304" t="str">
        <f t="shared" si="9"/>
        <v>-</v>
      </c>
      <c r="BI27" s="304" t="str">
        <f t="shared" si="10"/>
        <v>-</v>
      </c>
      <c r="BJ27" s="304" t="str">
        <f t="shared" si="11"/>
        <v>-</v>
      </c>
      <c r="BK27" s="304" t="str">
        <f t="shared" si="12"/>
        <v>-</v>
      </c>
      <c r="BL27" s="305" t="str">
        <f t="shared" si="13"/>
        <v>-</v>
      </c>
    </row>
    <row r="28" spans="3:64" ht="20.100000000000001" customHeight="1" x14ac:dyDescent="0.35">
      <c r="C28" s="270"/>
      <c r="D28" s="272"/>
      <c r="E28" s="275" t="str">
        <f>IF(D28="","",SUMIF(データー!$G$8:$G$300,D28,データー!$H$8:$H$300))</f>
        <v/>
      </c>
      <c r="F28" s="276" t="str">
        <f>IF(D28="","",SUMIF(データー!$G$8:$G$300,D28,データー!$I$8:$I$300))</f>
        <v/>
      </c>
      <c r="G28" s="276" t="str">
        <f>IF(D28="","",SUMIF(データー!$G$8:$G$300,D28,データー!$J$8:$J$300))</f>
        <v/>
      </c>
      <c r="H28" s="276" t="str">
        <f>IF(D28="","",SUMIF(データー!$G$8:$G$300,D28,データー!$K$8:$K$300))</f>
        <v/>
      </c>
      <c r="I28" s="276" t="str">
        <f>IF(D28="","",SUMIF(データー!$G$8:$G$300,D28,データー!$L$8:$L$300))</f>
        <v/>
      </c>
      <c r="J28" s="276" t="str">
        <f>IF(D28="","",SUMIF(データー!$G$8:$G$300,D28,データー!$M$8:$M$300))</f>
        <v/>
      </c>
      <c r="K28" s="276" t="str">
        <f>IF(D28="","",SUMIF(データー!$G$8:$G$300,D28,データー!$N$8:$N$300))</f>
        <v/>
      </c>
      <c r="L28" s="276" t="str">
        <f>IF(D28="","",SUMIF(データー!$G$8:$G$300,D28,データー!$O$8:$O$300))</f>
        <v/>
      </c>
      <c r="M28" s="276" t="str">
        <f>IF(D28="","",SUMIF(データー!$G$8:$G$300,D28,データー!$P$8:$P$300))</f>
        <v/>
      </c>
      <c r="N28" s="276" t="str">
        <f>IF(D28="","",SUMIF(データー!$G$8:$G$300,D28,データー!$Q$8:$Q$300))</f>
        <v/>
      </c>
      <c r="O28" s="276" t="str">
        <f>IF(D28="","",SUMIF(データー!$G$8:$G$300,D28,データー!$R$8:$R$300))</f>
        <v/>
      </c>
      <c r="P28" s="276" t="str">
        <f>IF(D28="","",SUMIF(データー!$G$8:$G$300,D28,データー!$S$8:$S$300))</f>
        <v/>
      </c>
      <c r="Q28" s="276" t="str">
        <f>IF(D28="","",SUMIF(データー!$G$8:$G$300,D28,データー!$T$8:$T$300))</f>
        <v/>
      </c>
      <c r="R28" s="276" t="str">
        <f>IF(D28="","",SUMIF(データー!$G$8:$G$300,D28,データー!$U$8:$U$300))</f>
        <v/>
      </c>
      <c r="S28" s="276" t="str">
        <f>IF(D28="","",SUMIF(データー!$G$8:$G$300,D28,データー!$V$8:$V$300))</f>
        <v/>
      </c>
      <c r="T28" s="276" t="str">
        <f>IF(D28="","",SUMIF(データー!$G$8:$G$300,D28,データー!$W$8:$W$300))</f>
        <v/>
      </c>
      <c r="U28" s="276" t="str">
        <f>IF(D28="","",SUMIF(データー!$G$8:$G$300,D28,データー!$X$8:$X$300))</f>
        <v/>
      </c>
      <c r="V28" s="276" t="str">
        <f>IF(D28="","",SUMIF(データー!$G$8:$G$300,D28,データー!$Y$8:$Y$300))</f>
        <v/>
      </c>
      <c r="W28" s="271" t="str">
        <f>IF(D28="","",SUMIF(データー!$G$8:$G$300,D28,データー!$Z$8:$Z$300))</f>
        <v/>
      </c>
      <c r="X28" s="275" t="str">
        <f>IF(D28="","",SUMIF(データー!$G$8:$G$300,D28,データー!$AA$8:$AA$300))</f>
        <v/>
      </c>
      <c r="Y28" s="281" t="str">
        <f>IF(D28="","",SUMIF(データー!$G$8:$G$300,D28,データー!$AB$8:$AB$300))</f>
        <v/>
      </c>
      <c r="Z28" s="303" t="str">
        <f t="shared" si="0"/>
        <v>-</v>
      </c>
      <c r="AA28" s="304" t="str">
        <f t="shared" si="1"/>
        <v>-</v>
      </c>
      <c r="AB28" s="304" t="str">
        <f t="shared" si="2"/>
        <v>-</v>
      </c>
      <c r="AC28" s="304" t="str">
        <f t="shared" si="3"/>
        <v>-</v>
      </c>
      <c r="AD28" s="304" t="str">
        <f t="shared" si="4"/>
        <v>-</v>
      </c>
      <c r="AE28" s="304" t="str">
        <f t="shared" si="5"/>
        <v>-</v>
      </c>
      <c r="AF28" s="305" t="str">
        <f t="shared" si="6"/>
        <v>-</v>
      </c>
      <c r="AI28" s="363"/>
      <c r="AJ28" s="364"/>
      <c r="AK28" s="365">
        <f>IFERROR(SUMIFS(データー!$H$8:$H$300,データー!$G$8:$G$300,AJ28,データー!$E$8:$E$300,$AJ$6),"-")</f>
        <v>0</v>
      </c>
      <c r="AL28" s="366">
        <f>IFERROR(SUMIFS(データー!$I$8:$I$300,データー!$G$8:$G$300,AJ28,データー!$E$8:$E$300,$AJ$6),"-")</f>
        <v>0</v>
      </c>
      <c r="AM28" s="366">
        <f>IFERROR(SUMIFS(データー!$J$8:$J$300,データー!$G$8:$G$300,AJ28,データー!$E$8:$E$300,$AJ$6),"-")</f>
        <v>0</v>
      </c>
      <c r="AN28" s="366">
        <f>IFERROR(SUMIFS(データー!$K$8:$K$300,データー!$G$8:$G$300,AJ28,データー!$E$8:$E$300,$AJ$6),"-")</f>
        <v>0</v>
      </c>
      <c r="AO28" s="366">
        <f>IFERROR(SUMIFS(データー!$L$8:$L$300,データー!$G$8:$G$300,AJ28,データー!$E$8:$E$300,$AJ$6),"-")</f>
        <v>0</v>
      </c>
      <c r="AP28" s="366">
        <f>IFERROR(SUMIFS(データー!$M$8:$M$300,データー!$G$8:$G$300,AJ28,データー!$E$8:$E$300,$AJ$6),"-")</f>
        <v>0</v>
      </c>
      <c r="AQ28" s="366">
        <f>IFERROR(SUMIFS(データー!$N$8:$N$300,データー!$G$8:$G$300,AJ28,データー!$E$8:$E$300,$AJ$6),"-")</f>
        <v>0</v>
      </c>
      <c r="AR28" s="366">
        <f>IFERROR(SUMIFS(データー!$O$8:$O$300,データー!$G$8:$G$300,AJ28,データー!$E$8:$E$300,$AJ$6),"-")</f>
        <v>0</v>
      </c>
      <c r="AS28" s="366">
        <f>IFERROR(SUMIFS(データー!$P$8:$P$300,データー!$G$8:$G$300,AJ28,データー!$E$8:$E$300,$AJ$6),"-")</f>
        <v>0</v>
      </c>
      <c r="AT28" s="366">
        <f>IFERROR(SUMIFS(データー!$Q$8:$Q$300,データー!$G$8:$G$300,AJ28,データー!$E$8:$E$300,$AJ$6),"-")</f>
        <v>0</v>
      </c>
      <c r="AU28" s="366">
        <f>IFERROR(SUMIFS(データー!$R$8:$R$300,データー!$G$8:$G$300,AJ28,データー!$E$8:$E$300,$AJ$6),"-")</f>
        <v>0</v>
      </c>
      <c r="AV28" s="366">
        <f>IFERROR(SUMIFS(データー!$S$8:$S$300,データー!$G$8:$G$300,AJ28,データー!$E$8:$E$300,$AJ$6),"-")</f>
        <v>0</v>
      </c>
      <c r="AW28" s="366">
        <f>IFERROR(SUMIFS(データー!$T$8:$T$300,データー!$G$8:$G$300,AJ28,データー!$E$8:$E$300,$AJ$6),"-")</f>
        <v>0</v>
      </c>
      <c r="AX28" s="366">
        <f>IFERROR(SUMIFS(データー!$U$8:$U$300,データー!$G$8:$G$300,AJ28,データー!$E$8:$E$300,$AJ$6),"-")</f>
        <v>0</v>
      </c>
      <c r="AY28" s="366">
        <f>IFERROR(SUMIFS(データー!$V$8:$V$300,データー!$G$8:$G$300,AJ28,データー!$E$8:$E$300,$AJ$6),"-")</f>
        <v>0</v>
      </c>
      <c r="AZ28" s="366">
        <f>IFERROR(SUMIFS(データー!$W$8:$W$300,データー!$G$8:$G$300,AJ28,データー!$E$8:$E$300,$AJ$6),"-")</f>
        <v>0</v>
      </c>
      <c r="BA28" s="366">
        <f>IFERROR(SUMIFS(データー!$X$8:$X$300,データー!$G$8:$G$300,AJ28,データー!$E$8:$E$300,$AJ$6),"-")</f>
        <v>0</v>
      </c>
      <c r="BB28" s="366">
        <f>IFERROR(SUMIFS(データー!$Y$8:$Y$300,データー!$G$8:$G$300,AJ28,データー!$E$8:$E$300,$AJ$6),"-")</f>
        <v>0</v>
      </c>
      <c r="BC28" s="367">
        <f>IFERROR(SUMIFS(データー!$Z$8:$Z$300,データー!$G$8:$G$300,AJ28,データー!$E$8:$E$300,$AJ$6),"-")</f>
        <v>0</v>
      </c>
      <c r="BD28" s="365">
        <f>IFERROR(SUMIFS(データー!$AA$8:$AA$300,データー!$G$8:$G$300,AJ28,データー!$E$8:$E$300,$AJ$6),"-")</f>
        <v>0</v>
      </c>
      <c r="BE28" s="368">
        <f>IFERROR(SUMIFS(データー!$AB$8:$AB$300,データー!$G$8:$G$300,AJ28,データー!$E$8:$E$300,$AJ$6),"-")</f>
        <v>0</v>
      </c>
      <c r="BF28" s="369" t="str">
        <f t="shared" si="7"/>
        <v>-</v>
      </c>
      <c r="BG28" s="370" t="str">
        <f t="shared" si="8"/>
        <v>-</v>
      </c>
      <c r="BH28" s="370" t="str">
        <f t="shared" si="9"/>
        <v>-</v>
      </c>
      <c r="BI28" s="370" t="str">
        <f t="shared" si="10"/>
        <v>-</v>
      </c>
      <c r="BJ28" s="370" t="str">
        <f t="shared" si="11"/>
        <v>-</v>
      </c>
      <c r="BK28" s="370" t="str">
        <f t="shared" si="12"/>
        <v>-</v>
      </c>
      <c r="BL28" s="371" t="str">
        <f t="shared" si="13"/>
        <v>-</v>
      </c>
    </row>
    <row r="29" spans="3:64" ht="20.100000000000001" customHeight="1" x14ac:dyDescent="0.35">
      <c r="C29" s="270"/>
      <c r="D29" s="272"/>
      <c r="E29" s="275" t="str">
        <f>IF(D29="","",SUMIF(データー!$G$8:$G$300,D29,データー!$H$8:$H$300))</f>
        <v/>
      </c>
      <c r="F29" s="276" t="str">
        <f>IF(D29="","",SUMIF(データー!$G$8:$G$300,D29,データー!$I$8:$I$300))</f>
        <v/>
      </c>
      <c r="G29" s="276" t="str">
        <f>IF(D29="","",SUMIF(データー!$G$8:$G$300,D29,データー!$J$8:$J$300))</f>
        <v/>
      </c>
      <c r="H29" s="276" t="str">
        <f>IF(D29="","",SUMIF(データー!$G$8:$G$300,D29,データー!$K$8:$K$300))</f>
        <v/>
      </c>
      <c r="I29" s="276" t="str">
        <f>IF(D29="","",SUMIF(データー!$G$8:$G$300,D29,データー!$L$8:$L$300))</f>
        <v/>
      </c>
      <c r="J29" s="276" t="str">
        <f>IF(D29="","",SUMIF(データー!$G$8:$G$300,D29,データー!$M$8:$M$300))</f>
        <v/>
      </c>
      <c r="K29" s="276" t="str">
        <f>IF(D29="","",SUMIF(データー!$G$8:$G$300,D29,データー!$N$8:$N$300))</f>
        <v/>
      </c>
      <c r="L29" s="276" t="str">
        <f>IF(D29="","",SUMIF(データー!$G$8:$G$300,D29,データー!$O$8:$O$300))</f>
        <v/>
      </c>
      <c r="M29" s="276" t="str">
        <f>IF(D29="","",SUMIF(データー!$G$8:$G$300,D29,データー!$P$8:$P$300))</f>
        <v/>
      </c>
      <c r="N29" s="276" t="str">
        <f>IF(D29="","",SUMIF(データー!$G$8:$G$300,D29,データー!$Q$8:$Q$300))</f>
        <v/>
      </c>
      <c r="O29" s="276" t="str">
        <f>IF(D29="","",SUMIF(データー!$G$8:$G$300,D29,データー!$R$8:$R$300))</f>
        <v/>
      </c>
      <c r="P29" s="276" t="str">
        <f>IF(D29="","",SUMIF(データー!$G$8:$G$300,D29,データー!$S$8:$S$300))</f>
        <v/>
      </c>
      <c r="Q29" s="276" t="str">
        <f>IF(D29="","",SUMIF(データー!$G$8:$G$300,D29,データー!$T$8:$T$300))</f>
        <v/>
      </c>
      <c r="R29" s="276" t="str">
        <f>IF(D29="","",SUMIF(データー!$G$8:$G$300,D29,データー!$U$8:$U$300))</f>
        <v/>
      </c>
      <c r="S29" s="276" t="str">
        <f>IF(D29="","",SUMIF(データー!$G$8:$G$300,D29,データー!$V$8:$V$300))</f>
        <v/>
      </c>
      <c r="T29" s="276" t="str">
        <f>IF(D29="","",SUMIF(データー!$G$8:$G$300,D29,データー!$W$8:$W$300))</f>
        <v/>
      </c>
      <c r="U29" s="276" t="str">
        <f>IF(D29="","",SUMIF(データー!$G$8:$G$300,D29,データー!$X$8:$X$300))</f>
        <v/>
      </c>
      <c r="V29" s="276" t="str">
        <f>IF(D29="","",SUMIF(データー!$G$8:$G$300,D29,データー!$Y$8:$Y$300))</f>
        <v/>
      </c>
      <c r="W29" s="271" t="str">
        <f>IF(D29="","",SUMIF(データー!$G$8:$G$300,D29,データー!$Z$8:$Z$300))</f>
        <v/>
      </c>
      <c r="X29" s="275" t="str">
        <f>IF(D29="","",SUMIF(データー!$G$8:$G$300,D29,データー!$AA$8:$AA$300))</f>
        <v/>
      </c>
      <c r="Y29" s="281" t="str">
        <f>IF(D29="","",SUMIF(データー!$G$8:$G$300,D29,データー!$AB$8:$AB$300))</f>
        <v/>
      </c>
      <c r="Z29" s="303" t="str">
        <f t="shared" si="0"/>
        <v>-</v>
      </c>
      <c r="AA29" s="304" t="str">
        <f t="shared" si="1"/>
        <v>-</v>
      </c>
      <c r="AB29" s="304" t="str">
        <f t="shared" si="2"/>
        <v>-</v>
      </c>
      <c r="AC29" s="304" t="str">
        <f t="shared" si="3"/>
        <v>-</v>
      </c>
      <c r="AD29" s="304" t="str">
        <f t="shared" si="4"/>
        <v>-</v>
      </c>
      <c r="AE29" s="304" t="str">
        <f t="shared" si="5"/>
        <v>-</v>
      </c>
      <c r="AF29" s="305" t="str">
        <f t="shared" si="6"/>
        <v>-</v>
      </c>
      <c r="AI29" s="270"/>
      <c r="AJ29" s="272"/>
      <c r="AK29" s="275">
        <f>IFERROR(SUMIFS(データー!$H$8:$H$300,データー!$G$8:$G$300,AJ29,データー!$E$8:$E$300,$AJ$6),"-")</f>
        <v>0</v>
      </c>
      <c r="AL29" s="276">
        <f>IFERROR(SUMIFS(データー!$I$8:$I$300,データー!$G$8:$G$300,AJ29,データー!$E$8:$E$300,$AJ$6),"-")</f>
        <v>0</v>
      </c>
      <c r="AM29" s="276">
        <f>IFERROR(SUMIFS(データー!$J$8:$J$300,データー!$G$8:$G$300,AJ29,データー!$E$8:$E$300,$AJ$6),"-")</f>
        <v>0</v>
      </c>
      <c r="AN29" s="276">
        <f>IFERROR(SUMIFS(データー!$K$8:$K$300,データー!$G$8:$G$300,AJ29,データー!$E$8:$E$300,$AJ$6),"-")</f>
        <v>0</v>
      </c>
      <c r="AO29" s="276">
        <f>IFERROR(SUMIFS(データー!$L$8:$L$300,データー!$G$8:$G$300,AJ29,データー!$E$8:$E$300,$AJ$6),"-")</f>
        <v>0</v>
      </c>
      <c r="AP29" s="276">
        <f>IFERROR(SUMIFS(データー!$M$8:$M$300,データー!$G$8:$G$300,AJ29,データー!$E$8:$E$300,$AJ$6),"-")</f>
        <v>0</v>
      </c>
      <c r="AQ29" s="276">
        <f>IFERROR(SUMIFS(データー!$N$8:$N$300,データー!$G$8:$G$300,AJ29,データー!$E$8:$E$300,$AJ$6),"-")</f>
        <v>0</v>
      </c>
      <c r="AR29" s="276">
        <f>IFERROR(SUMIFS(データー!$O$8:$O$300,データー!$G$8:$G$300,AJ29,データー!$E$8:$E$300,$AJ$6),"-")</f>
        <v>0</v>
      </c>
      <c r="AS29" s="276">
        <f>IFERROR(SUMIFS(データー!$P$8:$P$300,データー!$G$8:$G$300,AJ29,データー!$E$8:$E$300,$AJ$6),"-")</f>
        <v>0</v>
      </c>
      <c r="AT29" s="276">
        <f>IFERROR(SUMIFS(データー!$Q$8:$Q$300,データー!$G$8:$G$300,AJ29,データー!$E$8:$E$300,$AJ$6),"-")</f>
        <v>0</v>
      </c>
      <c r="AU29" s="276">
        <f>IFERROR(SUMIFS(データー!$R$8:$R$300,データー!$G$8:$G$300,AJ29,データー!$E$8:$E$300,$AJ$6),"-")</f>
        <v>0</v>
      </c>
      <c r="AV29" s="276">
        <f>IFERROR(SUMIFS(データー!$S$8:$S$300,データー!$G$8:$G$300,AJ29,データー!$E$8:$E$300,$AJ$6),"-")</f>
        <v>0</v>
      </c>
      <c r="AW29" s="276">
        <f>IFERROR(SUMIFS(データー!$T$8:$T$300,データー!$G$8:$G$300,AJ29,データー!$E$8:$E$300,$AJ$6),"-")</f>
        <v>0</v>
      </c>
      <c r="AX29" s="276">
        <f>IFERROR(SUMIFS(データー!$U$8:$U$300,データー!$G$8:$G$300,AJ29,データー!$E$8:$E$300,$AJ$6),"-")</f>
        <v>0</v>
      </c>
      <c r="AY29" s="276">
        <f>IFERROR(SUMIFS(データー!$V$8:$V$300,データー!$G$8:$G$300,AJ29,データー!$E$8:$E$300,$AJ$6),"-")</f>
        <v>0</v>
      </c>
      <c r="AZ29" s="276">
        <f>IFERROR(SUMIFS(データー!$W$8:$W$300,データー!$G$8:$G$300,AJ29,データー!$E$8:$E$300,$AJ$6),"-")</f>
        <v>0</v>
      </c>
      <c r="BA29" s="276">
        <f>IFERROR(SUMIFS(データー!$X$8:$X$300,データー!$G$8:$G$300,AJ29,データー!$E$8:$E$300,$AJ$6),"-")</f>
        <v>0</v>
      </c>
      <c r="BB29" s="276">
        <f>IFERROR(SUMIFS(データー!$Y$8:$Y$300,データー!$G$8:$G$300,AJ29,データー!$E$8:$E$300,$AJ$6),"-")</f>
        <v>0</v>
      </c>
      <c r="BC29" s="271">
        <f>IFERROR(SUMIFS(データー!$Z$8:$Z$300,データー!$G$8:$G$300,AJ29,データー!$E$8:$E$300,$AJ$6),"-")</f>
        <v>0</v>
      </c>
      <c r="BD29" s="275">
        <f>IFERROR(SUMIFS(データー!$AA$8:$AA$300,データー!$G$8:$G$300,AJ29,データー!$E$8:$E$300,$AJ$6),"-")</f>
        <v>0</v>
      </c>
      <c r="BE29" s="281">
        <f>IFERROR(SUMIFS(データー!$AB$8:$AB$300,データー!$G$8:$G$300,AJ29,データー!$E$8:$E$300,$AJ$6),"-")</f>
        <v>0</v>
      </c>
      <c r="BF29" s="303" t="str">
        <f t="shared" si="7"/>
        <v>-</v>
      </c>
      <c r="BG29" s="304" t="str">
        <f t="shared" si="8"/>
        <v>-</v>
      </c>
      <c r="BH29" s="304" t="str">
        <f t="shared" si="9"/>
        <v>-</v>
      </c>
      <c r="BI29" s="304" t="str">
        <f t="shared" si="10"/>
        <v>-</v>
      </c>
      <c r="BJ29" s="304" t="str">
        <f t="shared" si="11"/>
        <v>-</v>
      </c>
      <c r="BK29" s="304" t="str">
        <f t="shared" si="12"/>
        <v>-</v>
      </c>
      <c r="BL29" s="305" t="str">
        <f t="shared" si="13"/>
        <v>-</v>
      </c>
    </row>
    <row r="30" spans="3:64" ht="20.100000000000001" customHeight="1" x14ac:dyDescent="0.35">
      <c r="C30" s="270"/>
      <c r="D30" s="272"/>
      <c r="E30" s="275" t="str">
        <f>IF(D30="","",SUMIF(データー!$G$8:$G$300,D30,データー!$H$8:$H$300))</f>
        <v/>
      </c>
      <c r="F30" s="276" t="str">
        <f>IF(D30="","",SUMIF(データー!$G$8:$G$300,D30,データー!$I$8:$I$300))</f>
        <v/>
      </c>
      <c r="G30" s="276" t="str">
        <f>IF(D30="","",SUMIF(データー!$G$8:$G$300,D30,データー!$J$8:$J$300))</f>
        <v/>
      </c>
      <c r="H30" s="276" t="str">
        <f>IF(D30="","",SUMIF(データー!$G$8:$G$300,D30,データー!$K$8:$K$300))</f>
        <v/>
      </c>
      <c r="I30" s="276" t="str">
        <f>IF(D30="","",SUMIF(データー!$G$8:$G$300,D30,データー!$L$8:$L$300))</f>
        <v/>
      </c>
      <c r="J30" s="276" t="str">
        <f>IF(D30="","",SUMIF(データー!$G$8:$G$300,D30,データー!$M$8:$M$300))</f>
        <v/>
      </c>
      <c r="K30" s="276" t="str">
        <f>IF(D30="","",SUMIF(データー!$G$8:$G$300,D30,データー!$N$8:$N$300))</f>
        <v/>
      </c>
      <c r="L30" s="276" t="str">
        <f>IF(D30="","",SUMIF(データー!$G$8:$G$300,D30,データー!$O$8:$O$300))</f>
        <v/>
      </c>
      <c r="M30" s="276" t="str">
        <f>IF(D30="","",SUMIF(データー!$G$8:$G$300,D30,データー!$P$8:$P$300))</f>
        <v/>
      </c>
      <c r="N30" s="276" t="str">
        <f>IF(D30="","",SUMIF(データー!$G$8:$G$300,D30,データー!$Q$8:$Q$300))</f>
        <v/>
      </c>
      <c r="O30" s="276" t="str">
        <f>IF(D30="","",SUMIF(データー!$G$8:$G$300,D30,データー!$R$8:$R$300))</f>
        <v/>
      </c>
      <c r="P30" s="276" t="str">
        <f>IF(D30="","",SUMIF(データー!$G$8:$G$300,D30,データー!$S$8:$S$300))</f>
        <v/>
      </c>
      <c r="Q30" s="276" t="str">
        <f>IF(D30="","",SUMIF(データー!$G$8:$G$300,D30,データー!$T$8:$T$300))</f>
        <v/>
      </c>
      <c r="R30" s="276" t="str">
        <f>IF(D30="","",SUMIF(データー!$G$8:$G$300,D30,データー!$U$8:$U$300))</f>
        <v/>
      </c>
      <c r="S30" s="276" t="str">
        <f>IF(D30="","",SUMIF(データー!$G$8:$G$300,D30,データー!$V$8:$V$300))</f>
        <v/>
      </c>
      <c r="T30" s="276" t="str">
        <f>IF(D30="","",SUMIF(データー!$G$8:$G$300,D30,データー!$W$8:$W$300))</f>
        <v/>
      </c>
      <c r="U30" s="276" t="str">
        <f>IF(D30="","",SUMIF(データー!$G$8:$G$300,D30,データー!$X$8:$X$300))</f>
        <v/>
      </c>
      <c r="V30" s="276" t="str">
        <f>IF(D30="","",SUMIF(データー!$G$8:$G$300,D30,データー!$Y$8:$Y$300))</f>
        <v/>
      </c>
      <c r="W30" s="271" t="str">
        <f>IF(D30="","",SUMIF(データー!$G$8:$G$300,D30,データー!$Z$8:$Z$300))</f>
        <v/>
      </c>
      <c r="X30" s="275" t="str">
        <f>IF(D30="","",SUMIF(データー!$G$8:$G$300,D30,データー!$AA$8:$AA$300))</f>
        <v/>
      </c>
      <c r="Y30" s="281" t="str">
        <f>IF(D30="","",SUMIF(データー!$G$8:$G$300,D30,データー!$AB$8:$AB$300))</f>
        <v/>
      </c>
      <c r="Z30" s="303" t="str">
        <f t="shared" si="0"/>
        <v>-</v>
      </c>
      <c r="AA30" s="304" t="str">
        <f t="shared" si="1"/>
        <v>-</v>
      </c>
      <c r="AB30" s="304" t="str">
        <f t="shared" si="2"/>
        <v>-</v>
      </c>
      <c r="AC30" s="304" t="str">
        <f t="shared" si="3"/>
        <v>-</v>
      </c>
      <c r="AD30" s="304" t="str">
        <f t="shared" si="4"/>
        <v>-</v>
      </c>
      <c r="AE30" s="304" t="str">
        <f t="shared" si="5"/>
        <v>-</v>
      </c>
      <c r="AF30" s="305" t="str">
        <f t="shared" si="6"/>
        <v>-</v>
      </c>
      <c r="AI30" s="363"/>
      <c r="AJ30" s="364"/>
      <c r="AK30" s="365">
        <f>IFERROR(SUMIFS(データー!$H$8:$H$300,データー!$G$8:$G$300,AJ30,データー!$E$8:$E$300,$AJ$6),"-")</f>
        <v>0</v>
      </c>
      <c r="AL30" s="366">
        <f>IFERROR(SUMIFS(データー!$I$8:$I$300,データー!$G$8:$G$300,AJ30,データー!$E$8:$E$300,$AJ$6),"-")</f>
        <v>0</v>
      </c>
      <c r="AM30" s="366">
        <f>IFERROR(SUMIFS(データー!$J$8:$J$300,データー!$G$8:$G$300,AJ30,データー!$E$8:$E$300,$AJ$6),"-")</f>
        <v>0</v>
      </c>
      <c r="AN30" s="366">
        <f>IFERROR(SUMIFS(データー!$K$8:$K$300,データー!$G$8:$G$300,AJ30,データー!$E$8:$E$300,$AJ$6),"-")</f>
        <v>0</v>
      </c>
      <c r="AO30" s="366">
        <f>IFERROR(SUMIFS(データー!$L$8:$L$300,データー!$G$8:$G$300,AJ30,データー!$E$8:$E$300,$AJ$6),"-")</f>
        <v>0</v>
      </c>
      <c r="AP30" s="366">
        <f>IFERROR(SUMIFS(データー!$M$8:$M$300,データー!$G$8:$G$300,AJ30,データー!$E$8:$E$300,$AJ$6),"-")</f>
        <v>0</v>
      </c>
      <c r="AQ30" s="366">
        <f>IFERROR(SUMIFS(データー!$N$8:$N$300,データー!$G$8:$G$300,AJ30,データー!$E$8:$E$300,$AJ$6),"-")</f>
        <v>0</v>
      </c>
      <c r="AR30" s="366">
        <f>IFERROR(SUMIFS(データー!$O$8:$O$300,データー!$G$8:$G$300,AJ30,データー!$E$8:$E$300,$AJ$6),"-")</f>
        <v>0</v>
      </c>
      <c r="AS30" s="366">
        <f>IFERROR(SUMIFS(データー!$P$8:$P$300,データー!$G$8:$G$300,AJ30,データー!$E$8:$E$300,$AJ$6),"-")</f>
        <v>0</v>
      </c>
      <c r="AT30" s="366">
        <f>IFERROR(SUMIFS(データー!$Q$8:$Q$300,データー!$G$8:$G$300,AJ30,データー!$E$8:$E$300,$AJ$6),"-")</f>
        <v>0</v>
      </c>
      <c r="AU30" s="366">
        <f>IFERROR(SUMIFS(データー!$R$8:$R$300,データー!$G$8:$G$300,AJ30,データー!$E$8:$E$300,$AJ$6),"-")</f>
        <v>0</v>
      </c>
      <c r="AV30" s="366">
        <f>IFERROR(SUMIFS(データー!$S$8:$S$300,データー!$G$8:$G$300,AJ30,データー!$E$8:$E$300,$AJ$6),"-")</f>
        <v>0</v>
      </c>
      <c r="AW30" s="366">
        <f>IFERROR(SUMIFS(データー!$T$8:$T$300,データー!$G$8:$G$300,AJ30,データー!$E$8:$E$300,$AJ$6),"-")</f>
        <v>0</v>
      </c>
      <c r="AX30" s="366">
        <f>IFERROR(SUMIFS(データー!$U$8:$U$300,データー!$G$8:$G$300,AJ30,データー!$E$8:$E$300,$AJ$6),"-")</f>
        <v>0</v>
      </c>
      <c r="AY30" s="366">
        <f>IFERROR(SUMIFS(データー!$V$8:$V$300,データー!$G$8:$G$300,AJ30,データー!$E$8:$E$300,$AJ$6),"-")</f>
        <v>0</v>
      </c>
      <c r="AZ30" s="366">
        <f>IFERROR(SUMIFS(データー!$W$8:$W$300,データー!$G$8:$G$300,AJ30,データー!$E$8:$E$300,$AJ$6),"-")</f>
        <v>0</v>
      </c>
      <c r="BA30" s="366">
        <f>IFERROR(SUMIFS(データー!$X$8:$X$300,データー!$G$8:$G$300,AJ30,データー!$E$8:$E$300,$AJ$6),"-")</f>
        <v>0</v>
      </c>
      <c r="BB30" s="366">
        <f>IFERROR(SUMIFS(データー!$Y$8:$Y$300,データー!$G$8:$G$300,AJ30,データー!$E$8:$E$300,$AJ$6),"-")</f>
        <v>0</v>
      </c>
      <c r="BC30" s="367">
        <f>IFERROR(SUMIFS(データー!$Z$8:$Z$300,データー!$G$8:$G$300,AJ30,データー!$E$8:$E$300,$AJ$6),"-")</f>
        <v>0</v>
      </c>
      <c r="BD30" s="365">
        <f>IFERROR(SUMIFS(データー!$AA$8:$AA$300,データー!$G$8:$G$300,AJ30,データー!$E$8:$E$300,$AJ$6),"-")</f>
        <v>0</v>
      </c>
      <c r="BE30" s="368">
        <f>IFERROR(SUMIFS(データー!$AB$8:$AB$300,データー!$G$8:$G$300,AJ30,データー!$E$8:$E$300,$AJ$6),"-")</f>
        <v>0</v>
      </c>
      <c r="BF30" s="369" t="str">
        <f t="shared" si="7"/>
        <v>-</v>
      </c>
      <c r="BG30" s="370" t="str">
        <f t="shared" si="8"/>
        <v>-</v>
      </c>
      <c r="BH30" s="370" t="str">
        <f t="shared" si="9"/>
        <v>-</v>
      </c>
      <c r="BI30" s="370" t="str">
        <f t="shared" si="10"/>
        <v>-</v>
      </c>
      <c r="BJ30" s="370" t="str">
        <f t="shared" si="11"/>
        <v>-</v>
      </c>
      <c r="BK30" s="370" t="str">
        <f t="shared" si="12"/>
        <v>-</v>
      </c>
      <c r="BL30" s="371" t="str">
        <f t="shared" si="13"/>
        <v>-</v>
      </c>
    </row>
    <row r="31" spans="3:64" ht="20.100000000000001" customHeight="1" x14ac:dyDescent="0.35">
      <c r="C31" s="270"/>
      <c r="D31" s="272"/>
      <c r="E31" s="275" t="str">
        <f>IF(D31="","",SUMIF(データー!$G$8:$G$300,D31,データー!$H$8:$H$300))</f>
        <v/>
      </c>
      <c r="F31" s="276" t="str">
        <f>IF(D31="","",SUMIF(データー!$G$8:$G$300,D31,データー!$I$8:$I$300))</f>
        <v/>
      </c>
      <c r="G31" s="276" t="str">
        <f>IF(D31="","",SUMIF(データー!$G$8:$G$300,D31,データー!$J$8:$J$300))</f>
        <v/>
      </c>
      <c r="H31" s="276" t="str">
        <f>IF(D31="","",SUMIF(データー!$G$8:$G$300,D31,データー!$K$8:$K$300))</f>
        <v/>
      </c>
      <c r="I31" s="276" t="str">
        <f>IF(D31="","",SUMIF(データー!$G$8:$G$300,D31,データー!$L$8:$L$300))</f>
        <v/>
      </c>
      <c r="J31" s="276" t="str">
        <f>IF(D31="","",SUMIF(データー!$G$8:$G$300,D31,データー!$M$8:$M$300))</f>
        <v/>
      </c>
      <c r="K31" s="276" t="str">
        <f>IF(D31="","",SUMIF(データー!$G$8:$G$300,D31,データー!$N$8:$N$300))</f>
        <v/>
      </c>
      <c r="L31" s="276" t="str">
        <f>IF(D31="","",SUMIF(データー!$G$8:$G$300,D31,データー!$O$8:$O$300))</f>
        <v/>
      </c>
      <c r="M31" s="276" t="str">
        <f>IF(D31="","",SUMIF(データー!$G$8:$G$300,D31,データー!$P$8:$P$300))</f>
        <v/>
      </c>
      <c r="N31" s="276" t="str">
        <f>IF(D31="","",SUMIF(データー!$G$8:$G$300,D31,データー!$Q$8:$Q$300))</f>
        <v/>
      </c>
      <c r="O31" s="276" t="str">
        <f>IF(D31="","",SUMIF(データー!$G$8:$G$300,D31,データー!$R$8:$R$300))</f>
        <v/>
      </c>
      <c r="P31" s="276" t="str">
        <f>IF(D31="","",SUMIF(データー!$G$8:$G$300,D31,データー!$S$8:$S$300))</f>
        <v/>
      </c>
      <c r="Q31" s="276" t="str">
        <f>IF(D31="","",SUMIF(データー!$G$8:$G$300,D31,データー!$T$8:$T$300))</f>
        <v/>
      </c>
      <c r="R31" s="276" t="str">
        <f>IF(D31="","",SUMIF(データー!$G$8:$G$300,D31,データー!$U$8:$U$300))</f>
        <v/>
      </c>
      <c r="S31" s="276" t="str">
        <f>IF(D31="","",SUMIF(データー!$G$8:$G$300,D31,データー!$V$8:$V$300))</f>
        <v/>
      </c>
      <c r="T31" s="276" t="str">
        <f>IF(D31="","",SUMIF(データー!$G$8:$G$300,D31,データー!$W$8:$W$300))</f>
        <v/>
      </c>
      <c r="U31" s="276" t="str">
        <f>IF(D31="","",SUMIF(データー!$G$8:$G$300,D31,データー!$X$8:$X$300))</f>
        <v/>
      </c>
      <c r="V31" s="276" t="str">
        <f>IF(D31="","",SUMIF(データー!$G$8:$G$300,D31,データー!$Y$8:$Y$300))</f>
        <v/>
      </c>
      <c r="W31" s="271" t="str">
        <f>IF(D31="","",SUMIF(データー!$G$8:$G$300,D31,データー!$Z$8:$Z$300))</f>
        <v/>
      </c>
      <c r="X31" s="275" t="str">
        <f>IF(D31="","",SUMIF(データー!$G$8:$G$300,D31,データー!$AA$8:$AA$300))</f>
        <v/>
      </c>
      <c r="Y31" s="281" t="str">
        <f>IF(D31="","",SUMIF(データー!$G$8:$G$300,D31,データー!$AB$8:$AB$300))</f>
        <v/>
      </c>
      <c r="Z31" s="303" t="str">
        <f t="shared" si="0"/>
        <v>-</v>
      </c>
      <c r="AA31" s="304" t="str">
        <f t="shared" si="1"/>
        <v>-</v>
      </c>
      <c r="AB31" s="304" t="str">
        <f t="shared" si="2"/>
        <v>-</v>
      </c>
      <c r="AC31" s="304" t="str">
        <f t="shared" si="3"/>
        <v>-</v>
      </c>
      <c r="AD31" s="304" t="str">
        <f t="shared" si="4"/>
        <v>-</v>
      </c>
      <c r="AE31" s="304" t="str">
        <f t="shared" si="5"/>
        <v>-</v>
      </c>
      <c r="AF31" s="305" t="str">
        <f t="shared" si="6"/>
        <v>-</v>
      </c>
      <c r="AI31" s="270"/>
      <c r="AJ31" s="272"/>
      <c r="AK31" s="275">
        <f>IFERROR(SUMIFS(データー!$H$8:$H$300,データー!$G$8:$G$300,AJ31,データー!$E$8:$E$300,$AJ$6),"-")</f>
        <v>0</v>
      </c>
      <c r="AL31" s="276">
        <f>IFERROR(SUMIFS(データー!$I$8:$I$300,データー!$G$8:$G$300,AJ31,データー!$E$8:$E$300,$AJ$6),"-")</f>
        <v>0</v>
      </c>
      <c r="AM31" s="276">
        <f>IFERROR(SUMIFS(データー!$J$8:$J$300,データー!$G$8:$G$300,AJ31,データー!$E$8:$E$300,$AJ$6),"-")</f>
        <v>0</v>
      </c>
      <c r="AN31" s="276">
        <f>IFERROR(SUMIFS(データー!$K$8:$K$300,データー!$G$8:$G$300,AJ31,データー!$E$8:$E$300,$AJ$6),"-")</f>
        <v>0</v>
      </c>
      <c r="AO31" s="276">
        <f>IFERROR(SUMIFS(データー!$L$8:$L$300,データー!$G$8:$G$300,AJ31,データー!$E$8:$E$300,$AJ$6),"-")</f>
        <v>0</v>
      </c>
      <c r="AP31" s="276">
        <f>IFERROR(SUMIFS(データー!$M$8:$M$300,データー!$G$8:$G$300,AJ31,データー!$E$8:$E$300,$AJ$6),"-")</f>
        <v>0</v>
      </c>
      <c r="AQ31" s="276">
        <f>IFERROR(SUMIFS(データー!$N$8:$N$300,データー!$G$8:$G$300,AJ31,データー!$E$8:$E$300,$AJ$6),"-")</f>
        <v>0</v>
      </c>
      <c r="AR31" s="276">
        <f>IFERROR(SUMIFS(データー!$O$8:$O$300,データー!$G$8:$G$300,AJ31,データー!$E$8:$E$300,$AJ$6),"-")</f>
        <v>0</v>
      </c>
      <c r="AS31" s="276">
        <f>IFERROR(SUMIFS(データー!$P$8:$P$300,データー!$G$8:$G$300,AJ31,データー!$E$8:$E$300,$AJ$6),"-")</f>
        <v>0</v>
      </c>
      <c r="AT31" s="276">
        <f>IFERROR(SUMIFS(データー!$Q$8:$Q$300,データー!$G$8:$G$300,AJ31,データー!$E$8:$E$300,$AJ$6),"-")</f>
        <v>0</v>
      </c>
      <c r="AU31" s="276">
        <f>IFERROR(SUMIFS(データー!$R$8:$R$300,データー!$G$8:$G$300,AJ31,データー!$E$8:$E$300,$AJ$6),"-")</f>
        <v>0</v>
      </c>
      <c r="AV31" s="276">
        <f>IFERROR(SUMIFS(データー!$S$8:$S$300,データー!$G$8:$G$300,AJ31,データー!$E$8:$E$300,$AJ$6),"-")</f>
        <v>0</v>
      </c>
      <c r="AW31" s="276">
        <f>IFERROR(SUMIFS(データー!$T$8:$T$300,データー!$G$8:$G$300,AJ31,データー!$E$8:$E$300,$AJ$6),"-")</f>
        <v>0</v>
      </c>
      <c r="AX31" s="276">
        <f>IFERROR(SUMIFS(データー!$U$8:$U$300,データー!$G$8:$G$300,AJ31,データー!$E$8:$E$300,$AJ$6),"-")</f>
        <v>0</v>
      </c>
      <c r="AY31" s="276">
        <f>IFERROR(SUMIFS(データー!$V$8:$V$300,データー!$G$8:$G$300,AJ31,データー!$E$8:$E$300,$AJ$6),"-")</f>
        <v>0</v>
      </c>
      <c r="AZ31" s="276">
        <f>IFERROR(SUMIFS(データー!$W$8:$W$300,データー!$G$8:$G$300,AJ31,データー!$E$8:$E$300,$AJ$6),"-")</f>
        <v>0</v>
      </c>
      <c r="BA31" s="276">
        <f>IFERROR(SUMIFS(データー!$X$8:$X$300,データー!$G$8:$G$300,AJ31,データー!$E$8:$E$300,$AJ$6),"-")</f>
        <v>0</v>
      </c>
      <c r="BB31" s="276">
        <f>IFERROR(SUMIFS(データー!$Y$8:$Y$300,データー!$G$8:$G$300,AJ31,データー!$E$8:$E$300,$AJ$6),"-")</f>
        <v>0</v>
      </c>
      <c r="BC31" s="271">
        <f>IFERROR(SUMIFS(データー!$Z$8:$Z$300,データー!$G$8:$G$300,AJ31,データー!$E$8:$E$300,$AJ$6),"-")</f>
        <v>0</v>
      </c>
      <c r="BD31" s="275">
        <f>IFERROR(SUMIFS(データー!$AA$8:$AA$300,データー!$G$8:$G$300,AJ31,データー!$E$8:$E$300,$AJ$6),"-")</f>
        <v>0</v>
      </c>
      <c r="BE31" s="281">
        <f>IFERROR(SUMIFS(データー!$AB$8:$AB$300,データー!$G$8:$G$300,AJ31,データー!$E$8:$E$300,$AJ$6),"-")</f>
        <v>0</v>
      </c>
      <c r="BF31" s="303" t="str">
        <f t="shared" si="7"/>
        <v>-</v>
      </c>
      <c r="BG31" s="304" t="str">
        <f t="shared" si="8"/>
        <v>-</v>
      </c>
      <c r="BH31" s="304" t="str">
        <f t="shared" si="9"/>
        <v>-</v>
      </c>
      <c r="BI31" s="304" t="str">
        <f t="shared" si="10"/>
        <v>-</v>
      </c>
      <c r="BJ31" s="304" t="str">
        <f t="shared" si="11"/>
        <v>-</v>
      </c>
      <c r="BK31" s="304" t="str">
        <f t="shared" si="12"/>
        <v>-</v>
      </c>
      <c r="BL31" s="305" t="str">
        <f t="shared" si="13"/>
        <v>-</v>
      </c>
    </row>
    <row r="32" spans="3:64" ht="20.100000000000001" customHeight="1" x14ac:dyDescent="0.35">
      <c r="C32" s="270"/>
      <c r="D32" s="272"/>
      <c r="E32" s="275" t="str">
        <f>IF(D32="","",SUMIF(データー!$G$8:$G$300,D32,データー!$H$8:$H$300))</f>
        <v/>
      </c>
      <c r="F32" s="276" t="str">
        <f>IF(D32="","",SUMIF(データー!$G$8:$G$300,D32,データー!$I$8:$I$300))</f>
        <v/>
      </c>
      <c r="G32" s="276" t="str">
        <f>IF(D32="","",SUMIF(データー!$G$8:$G$300,D32,データー!$J$8:$J$300))</f>
        <v/>
      </c>
      <c r="H32" s="276" t="str">
        <f>IF(D32="","",SUMIF(データー!$G$8:$G$300,D32,データー!$K$8:$K$300))</f>
        <v/>
      </c>
      <c r="I32" s="276" t="str">
        <f>IF(D32="","",SUMIF(データー!$G$8:$G$300,D32,データー!$L$8:$L$300))</f>
        <v/>
      </c>
      <c r="J32" s="276" t="str">
        <f>IF(D32="","",SUMIF(データー!$G$8:$G$300,D32,データー!$M$8:$M$300))</f>
        <v/>
      </c>
      <c r="K32" s="276" t="str">
        <f>IF(D32="","",SUMIF(データー!$G$8:$G$300,D32,データー!$N$8:$N$300))</f>
        <v/>
      </c>
      <c r="L32" s="276" t="str">
        <f>IF(D32="","",SUMIF(データー!$G$8:$G$300,D32,データー!$O$8:$O$300))</f>
        <v/>
      </c>
      <c r="M32" s="276" t="str">
        <f>IF(D32="","",SUMIF(データー!$G$8:$G$300,D32,データー!$P$8:$P$300))</f>
        <v/>
      </c>
      <c r="N32" s="276" t="str">
        <f>IF(D32="","",SUMIF(データー!$G$8:$G$300,D32,データー!$Q$8:$Q$300))</f>
        <v/>
      </c>
      <c r="O32" s="276" t="str">
        <f>IF(D32="","",SUMIF(データー!$G$8:$G$300,D32,データー!$R$8:$R$300))</f>
        <v/>
      </c>
      <c r="P32" s="276" t="str">
        <f>IF(D32="","",SUMIF(データー!$G$8:$G$300,D32,データー!$S$8:$S$300))</f>
        <v/>
      </c>
      <c r="Q32" s="276" t="str">
        <f>IF(D32="","",SUMIF(データー!$G$8:$G$300,D32,データー!$T$8:$T$300))</f>
        <v/>
      </c>
      <c r="R32" s="276" t="str">
        <f>IF(D32="","",SUMIF(データー!$G$8:$G$300,D32,データー!$U$8:$U$300))</f>
        <v/>
      </c>
      <c r="S32" s="276" t="str">
        <f>IF(D32="","",SUMIF(データー!$G$8:$G$300,D32,データー!$V$8:$V$300))</f>
        <v/>
      </c>
      <c r="T32" s="276" t="str">
        <f>IF(D32="","",SUMIF(データー!$G$8:$G$300,D32,データー!$W$8:$W$300))</f>
        <v/>
      </c>
      <c r="U32" s="276" t="str">
        <f>IF(D32="","",SUMIF(データー!$G$8:$G$300,D32,データー!$X$8:$X$300))</f>
        <v/>
      </c>
      <c r="V32" s="276" t="str">
        <f>IF(D32="","",SUMIF(データー!$G$8:$G$300,D32,データー!$Y$8:$Y$300))</f>
        <v/>
      </c>
      <c r="W32" s="271" t="str">
        <f>IF(D32="","",SUMIF(データー!$G$8:$G$300,D32,データー!$Z$8:$Z$300))</f>
        <v/>
      </c>
      <c r="X32" s="275" t="str">
        <f>IF(D32="","",SUMIF(データー!$G$8:$G$300,D32,データー!$AA$8:$AA$300))</f>
        <v/>
      </c>
      <c r="Y32" s="281" t="str">
        <f>IF(D32="","",SUMIF(データー!$G$8:$G$300,D32,データー!$AB$8:$AB$300))</f>
        <v/>
      </c>
      <c r="Z32" s="303" t="str">
        <f t="shared" si="0"/>
        <v>-</v>
      </c>
      <c r="AA32" s="304" t="str">
        <f t="shared" si="1"/>
        <v>-</v>
      </c>
      <c r="AB32" s="304" t="str">
        <f t="shared" si="2"/>
        <v>-</v>
      </c>
      <c r="AC32" s="304" t="str">
        <f t="shared" si="3"/>
        <v>-</v>
      </c>
      <c r="AD32" s="304" t="str">
        <f t="shared" si="4"/>
        <v>-</v>
      </c>
      <c r="AE32" s="304" t="str">
        <f t="shared" si="5"/>
        <v>-</v>
      </c>
      <c r="AF32" s="305" t="str">
        <f t="shared" si="6"/>
        <v>-</v>
      </c>
      <c r="AI32" s="363"/>
      <c r="AJ32" s="364"/>
      <c r="AK32" s="365">
        <f>IFERROR(SUMIFS(データー!$H$8:$H$300,データー!$G$8:$G$300,AJ32,データー!$E$8:$E$300,$AJ$6),"-")</f>
        <v>0</v>
      </c>
      <c r="AL32" s="366">
        <f>IFERROR(SUMIFS(データー!$I$8:$I$300,データー!$G$8:$G$300,AJ32,データー!$E$8:$E$300,$AJ$6),"-")</f>
        <v>0</v>
      </c>
      <c r="AM32" s="366">
        <f>IFERROR(SUMIFS(データー!$J$8:$J$300,データー!$G$8:$G$300,AJ32,データー!$E$8:$E$300,$AJ$6),"-")</f>
        <v>0</v>
      </c>
      <c r="AN32" s="366">
        <f>IFERROR(SUMIFS(データー!$K$8:$K$300,データー!$G$8:$G$300,AJ32,データー!$E$8:$E$300,$AJ$6),"-")</f>
        <v>0</v>
      </c>
      <c r="AO32" s="366">
        <f>IFERROR(SUMIFS(データー!$L$8:$L$300,データー!$G$8:$G$300,AJ32,データー!$E$8:$E$300,$AJ$6),"-")</f>
        <v>0</v>
      </c>
      <c r="AP32" s="366">
        <f>IFERROR(SUMIFS(データー!$M$8:$M$300,データー!$G$8:$G$300,AJ32,データー!$E$8:$E$300,$AJ$6),"-")</f>
        <v>0</v>
      </c>
      <c r="AQ32" s="366">
        <f>IFERROR(SUMIFS(データー!$N$8:$N$300,データー!$G$8:$G$300,AJ32,データー!$E$8:$E$300,$AJ$6),"-")</f>
        <v>0</v>
      </c>
      <c r="AR32" s="366">
        <f>IFERROR(SUMIFS(データー!$O$8:$O$300,データー!$G$8:$G$300,AJ32,データー!$E$8:$E$300,$AJ$6),"-")</f>
        <v>0</v>
      </c>
      <c r="AS32" s="366">
        <f>IFERROR(SUMIFS(データー!$P$8:$P$300,データー!$G$8:$G$300,AJ32,データー!$E$8:$E$300,$AJ$6),"-")</f>
        <v>0</v>
      </c>
      <c r="AT32" s="366">
        <f>IFERROR(SUMIFS(データー!$Q$8:$Q$300,データー!$G$8:$G$300,AJ32,データー!$E$8:$E$300,$AJ$6),"-")</f>
        <v>0</v>
      </c>
      <c r="AU32" s="366">
        <f>IFERROR(SUMIFS(データー!$R$8:$R$300,データー!$G$8:$G$300,AJ32,データー!$E$8:$E$300,$AJ$6),"-")</f>
        <v>0</v>
      </c>
      <c r="AV32" s="366">
        <f>IFERROR(SUMIFS(データー!$S$8:$S$300,データー!$G$8:$G$300,AJ32,データー!$E$8:$E$300,$AJ$6),"-")</f>
        <v>0</v>
      </c>
      <c r="AW32" s="366">
        <f>IFERROR(SUMIFS(データー!$T$8:$T$300,データー!$G$8:$G$300,AJ32,データー!$E$8:$E$300,$AJ$6),"-")</f>
        <v>0</v>
      </c>
      <c r="AX32" s="366">
        <f>IFERROR(SUMIFS(データー!$U$8:$U$300,データー!$G$8:$G$300,AJ32,データー!$E$8:$E$300,$AJ$6),"-")</f>
        <v>0</v>
      </c>
      <c r="AY32" s="366">
        <f>IFERROR(SUMIFS(データー!$V$8:$V$300,データー!$G$8:$G$300,AJ32,データー!$E$8:$E$300,$AJ$6),"-")</f>
        <v>0</v>
      </c>
      <c r="AZ32" s="366">
        <f>IFERROR(SUMIFS(データー!$W$8:$W$300,データー!$G$8:$G$300,AJ32,データー!$E$8:$E$300,$AJ$6),"-")</f>
        <v>0</v>
      </c>
      <c r="BA32" s="366">
        <f>IFERROR(SUMIFS(データー!$X$8:$X$300,データー!$G$8:$G$300,AJ32,データー!$E$8:$E$300,$AJ$6),"-")</f>
        <v>0</v>
      </c>
      <c r="BB32" s="366">
        <f>IFERROR(SUMIFS(データー!$Y$8:$Y$300,データー!$G$8:$G$300,AJ32,データー!$E$8:$E$300,$AJ$6),"-")</f>
        <v>0</v>
      </c>
      <c r="BC32" s="367">
        <f>IFERROR(SUMIFS(データー!$Z$8:$Z$300,データー!$G$8:$G$300,AJ32,データー!$E$8:$E$300,$AJ$6),"-")</f>
        <v>0</v>
      </c>
      <c r="BD32" s="365">
        <f>IFERROR(SUMIFS(データー!$AA$8:$AA$300,データー!$G$8:$G$300,AJ32,データー!$E$8:$E$300,$AJ$6),"-")</f>
        <v>0</v>
      </c>
      <c r="BE32" s="368">
        <f>IFERROR(SUMIFS(データー!$AB$8:$AB$300,データー!$G$8:$G$300,AJ32,データー!$E$8:$E$300,$AJ$6),"-")</f>
        <v>0</v>
      </c>
      <c r="BF32" s="369" t="str">
        <f t="shared" si="7"/>
        <v>-</v>
      </c>
      <c r="BG32" s="370" t="str">
        <f t="shared" si="8"/>
        <v>-</v>
      </c>
      <c r="BH32" s="370" t="str">
        <f t="shared" si="9"/>
        <v>-</v>
      </c>
      <c r="BI32" s="370" t="str">
        <f t="shared" si="10"/>
        <v>-</v>
      </c>
      <c r="BJ32" s="370" t="str">
        <f t="shared" si="11"/>
        <v>-</v>
      </c>
      <c r="BK32" s="370" t="str">
        <f t="shared" si="12"/>
        <v>-</v>
      </c>
      <c r="BL32" s="371" t="str">
        <f t="shared" si="13"/>
        <v>-</v>
      </c>
    </row>
    <row r="33" spans="3:64" ht="20.100000000000001" customHeight="1" x14ac:dyDescent="0.35">
      <c r="C33" s="270"/>
      <c r="D33" s="272"/>
      <c r="E33" s="275" t="str">
        <f>IF(D33="","",SUMIF(データー!$G$8:$G$300,D33,データー!$H$8:$H$300))</f>
        <v/>
      </c>
      <c r="F33" s="276" t="str">
        <f>IF(D33="","",SUMIF(データー!$G$8:$G$300,D33,データー!$I$8:$I$300))</f>
        <v/>
      </c>
      <c r="G33" s="276" t="str">
        <f>IF(D33="","",SUMIF(データー!$G$8:$G$300,D33,データー!$J$8:$J$300))</f>
        <v/>
      </c>
      <c r="H33" s="276" t="str">
        <f>IF(D33="","",SUMIF(データー!$G$8:$G$300,D33,データー!$K$8:$K$300))</f>
        <v/>
      </c>
      <c r="I33" s="276" t="str">
        <f>IF(D33="","",SUMIF(データー!$G$8:$G$300,D33,データー!$L$8:$L$300))</f>
        <v/>
      </c>
      <c r="J33" s="276" t="str">
        <f>IF(D33="","",SUMIF(データー!$G$8:$G$300,D33,データー!$M$8:$M$300))</f>
        <v/>
      </c>
      <c r="K33" s="276" t="str">
        <f>IF(D33="","",SUMIF(データー!$G$8:$G$300,D33,データー!$N$8:$N$300))</f>
        <v/>
      </c>
      <c r="L33" s="276" t="str">
        <f>IF(D33="","",SUMIF(データー!$G$8:$G$300,D33,データー!$O$8:$O$300))</f>
        <v/>
      </c>
      <c r="M33" s="276" t="str">
        <f>IF(D33="","",SUMIF(データー!$G$8:$G$300,D33,データー!$P$8:$P$300))</f>
        <v/>
      </c>
      <c r="N33" s="276" t="str">
        <f>IF(D33="","",SUMIF(データー!$G$8:$G$300,D33,データー!$Q$8:$Q$300))</f>
        <v/>
      </c>
      <c r="O33" s="276" t="str">
        <f>IF(D33="","",SUMIF(データー!$G$8:$G$300,D33,データー!$R$8:$R$300))</f>
        <v/>
      </c>
      <c r="P33" s="276" t="str">
        <f>IF(D33="","",SUMIF(データー!$G$8:$G$300,D33,データー!$S$8:$S$300))</f>
        <v/>
      </c>
      <c r="Q33" s="276" t="str">
        <f>IF(D33="","",SUMIF(データー!$G$8:$G$300,D33,データー!$T$8:$T$300))</f>
        <v/>
      </c>
      <c r="R33" s="276" t="str">
        <f>IF(D33="","",SUMIF(データー!$G$8:$G$300,D33,データー!$U$8:$U$300))</f>
        <v/>
      </c>
      <c r="S33" s="276" t="str">
        <f>IF(D33="","",SUMIF(データー!$G$8:$G$300,D33,データー!$V$8:$V$300))</f>
        <v/>
      </c>
      <c r="T33" s="276" t="str">
        <f>IF(D33="","",SUMIF(データー!$G$8:$G$300,D33,データー!$W$8:$W$300))</f>
        <v/>
      </c>
      <c r="U33" s="276" t="str">
        <f>IF(D33="","",SUMIF(データー!$G$8:$G$300,D33,データー!$X$8:$X$300))</f>
        <v/>
      </c>
      <c r="V33" s="276" t="str">
        <f>IF(D33="","",SUMIF(データー!$G$8:$G$300,D33,データー!$Y$8:$Y$300))</f>
        <v/>
      </c>
      <c r="W33" s="271" t="str">
        <f>IF(D33="","",SUMIF(データー!$G$8:$G$300,D33,データー!$Z$8:$Z$300))</f>
        <v/>
      </c>
      <c r="X33" s="275" t="str">
        <f>IF(D33="","",SUMIF(データー!$G$8:$G$300,D33,データー!$AA$8:$AA$300))</f>
        <v/>
      </c>
      <c r="Y33" s="281" t="str">
        <f>IF(D33="","",SUMIF(データー!$G$8:$G$300,D33,データー!$AB$8:$AB$300))</f>
        <v/>
      </c>
      <c r="Z33" s="303" t="str">
        <f t="shared" si="0"/>
        <v>-</v>
      </c>
      <c r="AA33" s="304" t="str">
        <f t="shared" si="1"/>
        <v>-</v>
      </c>
      <c r="AB33" s="304" t="str">
        <f t="shared" si="2"/>
        <v>-</v>
      </c>
      <c r="AC33" s="304" t="str">
        <f t="shared" si="3"/>
        <v>-</v>
      </c>
      <c r="AD33" s="304" t="str">
        <f t="shared" si="4"/>
        <v>-</v>
      </c>
      <c r="AE33" s="304" t="str">
        <f t="shared" si="5"/>
        <v>-</v>
      </c>
      <c r="AF33" s="305" t="str">
        <f t="shared" si="6"/>
        <v>-</v>
      </c>
      <c r="AI33" s="270"/>
      <c r="AJ33" s="272"/>
      <c r="AK33" s="275">
        <f>IFERROR(SUMIFS(データー!$H$8:$H$300,データー!$G$8:$G$300,AJ33,データー!$E$8:$E$300,$AJ$6),"-")</f>
        <v>0</v>
      </c>
      <c r="AL33" s="276">
        <f>IFERROR(SUMIFS(データー!$I$8:$I$300,データー!$G$8:$G$300,AJ33,データー!$E$8:$E$300,$AJ$6),"-")</f>
        <v>0</v>
      </c>
      <c r="AM33" s="276">
        <f>IFERROR(SUMIFS(データー!$J$8:$J$300,データー!$G$8:$G$300,AJ33,データー!$E$8:$E$300,$AJ$6),"-")</f>
        <v>0</v>
      </c>
      <c r="AN33" s="276">
        <f>IFERROR(SUMIFS(データー!$K$8:$K$300,データー!$G$8:$G$300,AJ33,データー!$E$8:$E$300,$AJ$6),"-")</f>
        <v>0</v>
      </c>
      <c r="AO33" s="276">
        <f>IFERROR(SUMIFS(データー!$L$8:$L$300,データー!$G$8:$G$300,AJ33,データー!$E$8:$E$300,$AJ$6),"-")</f>
        <v>0</v>
      </c>
      <c r="AP33" s="276">
        <f>IFERROR(SUMIFS(データー!$M$8:$M$300,データー!$G$8:$G$300,AJ33,データー!$E$8:$E$300,$AJ$6),"-")</f>
        <v>0</v>
      </c>
      <c r="AQ33" s="276">
        <f>IFERROR(SUMIFS(データー!$N$8:$N$300,データー!$G$8:$G$300,AJ33,データー!$E$8:$E$300,$AJ$6),"-")</f>
        <v>0</v>
      </c>
      <c r="AR33" s="276">
        <f>IFERROR(SUMIFS(データー!$O$8:$O$300,データー!$G$8:$G$300,AJ33,データー!$E$8:$E$300,$AJ$6),"-")</f>
        <v>0</v>
      </c>
      <c r="AS33" s="276">
        <f>IFERROR(SUMIFS(データー!$P$8:$P$300,データー!$G$8:$G$300,AJ33,データー!$E$8:$E$300,$AJ$6),"-")</f>
        <v>0</v>
      </c>
      <c r="AT33" s="276">
        <f>IFERROR(SUMIFS(データー!$Q$8:$Q$300,データー!$G$8:$G$300,AJ33,データー!$E$8:$E$300,$AJ$6),"-")</f>
        <v>0</v>
      </c>
      <c r="AU33" s="276">
        <f>IFERROR(SUMIFS(データー!$R$8:$R$300,データー!$G$8:$G$300,AJ33,データー!$E$8:$E$300,$AJ$6),"-")</f>
        <v>0</v>
      </c>
      <c r="AV33" s="276">
        <f>IFERROR(SUMIFS(データー!$S$8:$S$300,データー!$G$8:$G$300,AJ33,データー!$E$8:$E$300,$AJ$6),"-")</f>
        <v>0</v>
      </c>
      <c r="AW33" s="276">
        <f>IFERROR(SUMIFS(データー!$T$8:$T$300,データー!$G$8:$G$300,AJ33,データー!$E$8:$E$300,$AJ$6),"-")</f>
        <v>0</v>
      </c>
      <c r="AX33" s="276">
        <f>IFERROR(SUMIFS(データー!$U$8:$U$300,データー!$G$8:$G$300,AJ33,データー!$E$8:$E$300,$AJ$6),"-")</f>
        <v>0</v>
      </c>
      <c r="AY33" s="276">
        <f>IFERROR(SUMIFS(データー!$V$8:$V$300,データー!$G$8:$G$300,AJ33,データー!$E$8:$E$300,$AJ$6),"-")</f>
        <v>0</v>
      </c>
      <c r="AZ33" s="276">
        <f>IFERROR(SUMIFS(データー!$W$8:$W$300,データー!$G$8:$G$300,AJ33,データー!$E$8:$E$300,$AJ$6),"-")</f>
        <v>0</v>
      </c>
      <c r="BA33" s="276">
        <f>IFERROR(SUMIFS(データー!$X$8:$X$300,データー!$G$8:$G$300,AJ33,データー!$E$8:$E$300,$AJ$6),"-")</f>
        <v>0</v>
      </c>
      <c r="BB33" s="276">
        <f>IFERROR(SUMIFS(データー!$Y$8:$Y$300,データー!$G$8:$G$300,AJ33,データー!$E$8:$E$300,$AJ$6),"-")</f>
        <v>0</v>
      </c>
      <c r="BC33" s="271">
        <f>IFERROR(SUMIFS(データー!$Z$8:$Z$300,データー!$G$8:$G$300,AJ33,データー!$E$8:$E$300,$AJ$6),"-")</f>
        <v>0</v>
      </c>
      <c r="BD33" s="275">
        <f>IFERROR(SUMIFS(データー!$AA$8:$AA$300,データー!$G$8:$G$300,AJ33,データー!$E$8:$E$300,$AJ$6),"-")</f>
        <v>0</v>
      </c>
      <c r="BE33" s="281">
        <f>IFERROR(SUMIFS(データー!$AB$8:$AB$300,データー!$G$8:$G$300,AJ33,データー!$E$8:$E$300,$AJ$6),"-")</f>
        <v>0</v>
      </c>
      <c r="BF33" s="303" t="str">
        <f t="shared" si="7"/>
        <v>-</v>
      </c>
      <c r="BG33" s="304" t="str">
        <f t="shared" si="8"/>
        <v>-</v>
      </c>
      <c r="BH33" s="304" t="str">
        <f t="shared" si="9"/>
        <v>-</v>
      </c>
      <c r="BI33" s="304" t="str">
        <f t="shared" si="10"/>
        <v>-</v>
      </c>
      <c r="BJ33" s="304" t="str">
        <f t="shared" si="11"/>
        <v>-</v>
      </c>
      <c r="BK33" s="304" t="str">
        <f t="shared" si="12"/>
        <v>-</v>
      </c>
      <c r="BL33" s="305" t="str">
        <f t="shared" si="13"/>
        <v>-</v>
      </c>
    </row>
    <row r="34" spans="3:64" ht="20.100000000000001" customHeight="1" x14ac:dyDescent="0.35">
      <c r="C34" s="270"/>
      <c r="D34" s="272"/>
      <c r="E34" s="275" t="str">
        <f>IF(D34="","",SUMIF(データー!$G$8:$G$300,D34,データー!$H$8:$H$300))</f>
        <v/>
      </c>
      <c r="F34" s="276" t="str">
        <f>IF(D34="","",SUMIF(データー!$G$8:$G$300,D34,データー!$I$8:$I$300))</f>
        <v/>
      </c>
      <c r="G34" s="276" t="str">
        <f>IF(D34="","",SUMIF(データー!$G$8:$G$300,D34,データー!$J$8:$J$300))</f>
        <v/>
      </c>
      <c r="H34" s="276" t="str">
        <f>IF(D34="","",SUMIF(データー!$G$8:$G$300,D34,データー!$K$8:$K$300))</f>
        <v/>
      </c>
      <c r="I34" s="276" t="str">
        <f>IF(D34="","",SUMIF(データー!$G$8:$G$300,D34,データー!$L$8:$L$300))</f>
        <v/>
      </c>
      <c r="J34" s="276" t="str">
        <f>IF(D34="","",SUMIF(データー!$G$8:$G$300,D34,データー!$M$8:$M$300))</f>
        <v/>
      </c>
      <c r="K34" s="276" t="str">
        <f>IF(D34="","",SUMIF(データー!$G$8:$G$300,D34,データー!$N$8:$N$300))</f>
        <v/>
      </c>
      <c r="L34" s="276" t="str">
        <f>IF(D34="","",SUMIF(データー!$G$8:$G$300,D34,データー!$O$8:$O$300))</f>
        <v/>
      </c>
      <c r="M34" s="276" t="str">
        <f>IF(D34="","",SUMIF(データー!$G$8:$G$300,D34,データー!$P$8:$P$300))</f>
        <v/>
      </c>
      <c r="N34" s="276" t="str">
        <f>IF(D34="","",SUMIF(データー!$G$8:$G$300,D34,データー!$Q$8:$Q$300))</f>
        <v/>
      </c>
      <c r="O34" s="276" t="str">
        <f>IF(D34="","",SUMIF(データー!$G$8:$G$300,D34,データー!$R$8:$R$300))</f>
        <v/>
      </c>
      <c r="P34" s="276" t="str">
        <f>IF(D34="","",SUMIF(データー!$G$8:$G$300,D34,データー!$S$8:$S$300))</f>
        <v/>
      </c>
      <c r="Q34" s="276" t="str">
        <f>IF(D34="","",SUMIF(データー!$G$8:$G$300,D34,データー!$T$8:$T$300))</f>
        <v/>
      </c>
      <c r="R34" s="276" t="str">
        <f>IF(D34="","",SUMIF(データー!$G$8:$G$300,D34,データー!$U$8:$U$300))</f>
        <v/>
      </c>
      <c r="S34" s="276" t="str">
        <f>IF(D34="","",SUMIF(データー!$G$8:$G$300,D34,データー!$V$8:$V$300))</f>
        <v/>
      </c>
      <c r="T34" s="276" t="str">
        <f>IF(D34="","",SUMIF(データー!$G$8:$G$300,D34,データー!$W$8:$W$300))</f>
        <v/>
      </c>
      <c r="U34" s="276" t="str">
        <f>IF(D34="","",SUMIF(データー!$G$8:$G$300,D34,データー!$X$8:$X$300))</f>
        <v/>
      </c>
      <c r="V34" s="276" t="str">
        <f>IF(D34="","",SUMIF(データー!$G$8:$G$300,D34,データー!$Y$8:$Y$300))</f>
        <v/>
      </c>
      <c r="W34" s="271" t="str">
        <f>IF(D34="","",SUMIF(データー!$G$8:$G$300,D34,データー!$Z$8:$Z$300))</f>
        <v/>
      </c>
      <c r="X34" s="275" t="str">
        <f>IF(D34="","",SUMIF(データー!$G$8:$G$300,D34,データー!$AA$8:$AA$300))</f>
        <v/>
      </c>
      <c r="Y34" s="281" t="str">
        <f>IF(D34="","",SUMIF(データー!$G$8:$G$300,D34,データー!$AB$8:$AB$300))</f>
        <v/>
      </c>
      <c r="Z34" s="303" t="str">
        <f t="shared" si="0"/>
        <v>-</v>
      </c>
      <c r="AA34" s="304" t="str">
        <f t="shared" si="1"/>
        <v>-</v>
      </c>
      <c r="AB34" s="304" t="str">
        <f t="shared" si="2"/>
        <v>-</v>
      </c>
      <c r="AC34" s="304" t="str">
        <f t="shared" si="3"/>
        <v>-</v>
      </c>
      <c r="AD34" s="304" t="str">
        <f t="shared" si="4"/>
        <v>-</v>
      </c>
      <c r="AE34" s="304" t="str">
        <f t="shared" si="5"/>
        <v>-</v>
      </c>
      <c r="AF34" s="305" t="str">
        <f t="shared" si="6"/>
        <v>-</v>
      </c>
      <c r="AI34" s="363"/>
      <c r="AJ34" s="364"/>
      <c r="AK34" s="365">
        <f>IFERROR(SUMIFS(データー!$H$8:$H$300,データー!$G$8:$G$300,AJ34,データー!$E$8:$E$300,$AJ$6),"-")</f>
        <v>0</v>
      </c>
      <c r="AL34" s="366">
        <f>IFERROR(SUMIFS(データー!$I$8:$I$300,データー!$G$8:$G$300,AJ34,データー!$E$8:$E$300,$AJ$6),"-")</f>
        <v>0</v>
      </c>
      <c r="AM34" s="366">
        <f>IFERROR(SUMIFS(データー!$J$8:$J$300,データー!$G$8:$G$300,AJ34,データー!$E$8:$E$300,$AJ$6),"-")</f>
        <v>0</v>
      </c>
      <c r="AN34" s="366">
        <f>IFERROR(SUMIFS(データー!$K$8:$K$300,データー!$G$8:$G$300,AJ34,データー!$E$8:$E$300,$AJ$6),"-")</f>
        <v>0</v>
      </c>
      <c r="AO34" s="366">
        <f>IFERROR(SUMIFS(データー!$L$8:$L$300,データー!$G$8:$G$300,AJ34,データー!$E$8:$E$300,$AJ$6),"-")</f>
        <v>0</v>
      </c>
      <c r="AP34" s="366">
        <f>IFERROR(SUMIFS(データー!$M$8:$M$300,データー!$G$8:$G$300,AJ34,データー!$E$8:$E$300,$AJ$6),"-")</f>
        <v>0</v>
      </c>
      <c r="AQ34" s="366">
        <f>IFERROR(SUMIFS(データー!$N$8:$N$300,データー!$G$8:$G$300,AJ34,データー!$E$8:$E$300,$AJ$6),"-")</f>
        <v>0</v>
      </c>
      <c r="AR34" s="366">
        <f>IFERROR(SUMIFS(データー!$O$8:$O$300,データー!$G$8:$G$300,AJ34,データー!$E$8:$E$300,$AJ$6),"-")</f>
        <v>0</v>
      </c>
      <c r="AS34" s="366">
        <f>IFERROR(SUMIFS(データー!$P$8:$P$300,データー!$G$8:$G$300,AJ34,データー!$E$8:$E$300,$AJ$6),"-")</f>
        <v>0</v>
      </c>
      <c r="AT34" s="366">
        <f>IFERROR(SUMIFS(データー!$Q$8:$Q$300,データー!$G$8:$G$300,AJ34,データー!$E$8:$E$300,$AJ$6),"-")</f>
        <v>0</v>
      </c>
      <c r="AU34" s="366">
        <f>IFERROR(SUMIFS(データー!$R$8:$R$300,データー!$G$8:$G$300,AJ34,データー!$E$8:$E$300,$AJ$6),"-")</f>
        <v>0</v>
      </c>
      <c r="AV34" s="366">
        <f>IFERROR(SUMIFS(データー!$S$8:$S$300,データー!$G$8:$G$300,AJ34,データー!$E$8:$E$300,$AJ$6),"-")</f>
        <v>0</v>
      </c>
      <c r="AW34" s="366">
        <f>IFERROR(SUMIFS(データー!$T$8:$T$300,データー!$G$8:$G$300,AJ34,データー!$E$8:$E$300,$AJ$6),"-")</f>
        <v>0</v>
      </c>
      <c r="AX34" s="366">
        <f>IFERROR(SUMIFS(データー!$U$8:$U$300,データー!$G$8:$G$300,AJ34,データー!$E$8:$E$300,$AJ$6),"-")</f>
        <v>0</v>
      </c>
      <c r="AY34" s="366">
        <f>IFERROR(SUMIFS(データー!$V$8:$V$300,データー!$G$8:$G$300,AJ34,データー!$E$8:$E$300,$AJ$6),"-")</f>
        <v>0</v>
      </c>
      <c r="AZ34" s="366">
        <f>IFERROR(SUMIFS(データー!$W$8:$W$300,データー!$G$8:$G$300,AJ34,データー!$E$8:$E$300,$AJ$6),"-")</f>
        <v>0</v>
      </c>
      <c r="BA34" s="366">
        <f>IFERROR(SUMIFS(データー!$X$8:$X$300,データー!$G$8:$G$300,AJ34,データー!$E$8:$E$300,$AJ$6),"-")</f>
        <v>0</v>
      </c>
      <c r="BB34" s="366">
        <f>IFERROR(SUMIFS(データー!$Y$8:$Y$300,データー!$G$8:$G$300,AJ34,データー!$E$8:$E$300,$AJ$6),"-")</f>
        <v>0</v>
      </c>
      <c r="BC34" s="367">
        <f>IFERROR(SUMIFS(データー!$Z$8:$Z$300,データー!$G$8:$G$300,AJ34,データー!$E$8:$E$300,$AJ$6),"-")</f>
        <v>0</v>
      </c>
      <c r="BD34" s="365">
        <f>IFERROR(SUMIFS(データー!$AA$8:$AA$300,データー!$G$8:$G$300,AJ34,データー!$E$8:$E$300,$AJ$6),"-")</f>
        <v>0</v>
      </c>
      <c r="BE34" s="368">
        <f>IFERROR(SUMIFS(データー!$AB$8:$AB$300,データー!$G$8:$G$300,AJ34,データー!$E$8:$E$300,$AJ$6),"-")</f>
        <v>0</v>
      </c>
      <c r="BF34" s="369" t="str">
        <f t="shared" si="7"/>
        <v>-</v>
      </c>
      <c r="BG34" s="370" t="str">
        <f t="shared" si="8"/>
        <v>-</v>
      </c>
      <c r="BH34" s="370" t="str">
        <f t="shared" si="9"/>
        <v>-</v>
      </c>
      <c r="BI34" s="370" t="str">
        <f t="shared" si="10"/>
        <v>-</v>
      </c>
      <c r="BJ34" s="370" t="str">
        <f t="shared" si="11"/>
        <v>-</v>
      </c>
      <c r="BK34" s="370" t="str">
        <f t="shared" si="12"/>
        <v>-</v>
      </c>
      <c r="BL34" s="371" t="str">
        <f t="shared" si="13"/>
        <v>-</v>
      </c>
    </row>
    <row r="35" spans="3:64" ht="20.100000000000001" customHeight="1" x14ac:dyDescent="0.35">
      <c r="C35" s="283"/>
      <c r="D35" s="284"/>
      <c r="E35" s="275" t="str">
        <f>IF(D35="","",SUMIF(データー!$G$8:$G$300,D35,データー!$H$8:$H$300))</f>
        <v/>
      </c>
      <c r="F35" s="276" t="str">
        <f>IF(D35="","",SUMIF(データー!$G$8:$G$300,D35,データー!$I$8:$I$300))</f>
        <v/>
      </c>
      <c r="G35" s="276" t="str">
        <f>IF(D35="","",SUMIF(データー!$G$8:$G$300,D35,データー!$J$8:$J$300))</f>
        <v/>
      </c>
      <c r="H35" s="276" t="str">
        <f>IF(D35="","",SUMIF(データー!$G$8:$G$300,D35,データー!$K$8:$K$300))</f>
        <v/>
      </c>
      <c r="I35" s="276" t="str">
        <f>IF(D35="","",SUMIF(データー!$G$8:$G$300,D35,データー!$L$8:$L$300))</f>
        <v/>
      </c>
      <c r="J35" s="276" t="str">
        <f>IF(D35="","",SUMIF(データー!$G$8:$G$300,D35,データー!$M$8:$M$300))</f>
        <v/>
      </c>
      <c r="K35" s="276" t="str">
        <f>IF(D35="","",SUMIF(データー!$G$8:$G$300,D35,データー!$N$8:$N$300))</f>
        <v/>
      </c>
      <c r="L35" s="276" t="str">
        <f>IF(D35="","",SUMIF(データー!$G$8:$G$300,D35,データー!$O$8:$O$300))</f>
        <v/>
      </c>
      <c r="M35" s="276" t="str">
        <f>IF(D35="","",SUMIF(データー!$G$8:$G$300,D35,データー!$P$8:$P$300))</f>
        <v/>
      </c>
      <c r="N35" s="276" t="str">
        <f>IF(D35="","",SUMIF(データー!$G$8:$G$300,D35,データー!$Q$8:$Q$300))</f>
        <v/>
      </c>
      <c r="O35" s="276" t="str">
        <f>IF(D35="","",SUMIF(データー!$G$8:$G$300,D35,データー!$R$8:$R$300))</f>
        <v/>
      </c>
      <c r="P35" s="276" t="str">
        <f>IF(D35="","",SUMIF(データー!$G$8:$G$300,D35,データー!$S$8:$S$300))</f>
        <v/>
      </c>
      <c r="Q35" s="276" t="str">
        <f>IF(D35="","",SUMIF(データー!$G$8:$G$300,D35,データー!$T$8:$T$300))</f>
        <v/>
      </c>
      <c r="R35" s="276" t="str">
        <f>IF(D35="","",SUMIF(データー!$G$8:$G$300,D35,データー!$U$8:$U$300))</f>
        <v/>
      </c>
      <c r="S35" s="276" t="str">
        <f>IF(D35="","",SUMIF(データー!$G$8:$G$300,D35,データー!$V$8:$V$300))</f>
        <v/>
      </c>
      <c r="T35" s="276" t="str">
        <f>IF(D35="","",SUMIF(データー!$G$8:$G$300,D35,データー!$W$8:$W$300))</f>
        <v/>
      </c>
      <c r="U35" s="276" t="str">
        <f>IF(D35="","",SUMIF(データー!$G$8:$G$300,D35,データー!$X$8:$X$300))</f>
        <v/>
      </c>
      <c r="V35" s="276" t="str">
        <f>IF(D35="","",SUMIF(データー!$G$8:$G$300,D35,データー!$Y$8:$Y$300))</f>
        <v/>
      </c>
      <c r="W35" s="271" t="str">
        <f>IF(D35="","",SUMIF(データー!$G$8:$G$300,D35,データー!$Z$8:$Z$300))</f>
        <v/>
      </c>
      <c r="X35" s="275" t="str">
        <f>IF(D35="","",SUMIF(データー!$G$8:$G$300,D35,データー!$AA$8:$AA$300))</f>
        <v/>
      </c>
      <c r="Y35" s="281" t="str">
        <f>IF(D35="","",SUMIF(データー!$G$8:$G$300,D35,データー!$AB$8:$AB$300))</f>
        <v/>
      </c>
      <c r="Z35" s="303" t="str">
        <f t="shared" si="0"/>
        <v>-</v>
      </c>
      <c r="AA35" s="304" t="str">
        <f t="shared" si="1"/>
        <v>-</v>
      </c>
      <c r="AB35" s="304" t="str">
        <f t="shared" si="2"/>
        <v>-</v>
      </c>
      <c r="AC35" s="304" t="str">
        <f t="shared" si="3"/>
        <v>-</v>
      </c>
      <c r="AD35" s="304" t="str">
        <f t="shared" si="4"/>
        <v>-</v>
      </c>
      <c r="AE35" s="304" t="str">
        <f t="shared" si="5"/>
        <v>-</v>
      </c>
      <c r="AF35" s="305" t="str">
        <f t="shared" si="6"/>
        <v>-</v>
      </c>
      <c r="AI35" s="283"/>
      <c r="AJ35" s="284"/>
      <c r="AK35" s="275">
        <f>IFERROR(SUMIFS(データー!$H$8:$H$300,データー!$G$8:$G$300,AJ35,データー!$E$8:$E$300,$AJ$6),"-")</f>
        <v>0</v>
      </c>
      <c r="AL35" s="276">
        <f>IFERROR(SUMIFS(データー!$I$8:$I$300,データー!$G$8:$G$300,AJ35,データー!$E$8:$E$300,$AJ$6),"-")</f>
        <v>0</v>
      </c>
      <c r="AM35" s="276">
        <f>IFERROR(SUMIFS(データー!$J$8:$J$300,データー!$G$8:$G$300,AJ35,データー!$E$8:$E$300,$AJ$6),"-")</f>
        <v>0</v>
      </c>
      <c r="AN35" s="276">
        <f>IFERROR(SUMIFS(データー!$K$8:$K$300,データー!$G$8:$G$300,AJ35,データー!$E$8:$E$300,$AJ$6),"-")</f>
        <v>0</v>
      </c>
      <c r="AO35" s="276">
        <f>IFERROR(SUMIFS(データー!$L$8:$L$300,データー!$G$8:$G$300,AJ35,データー!$E$8:$E$300,$AJ$6),"-")</f>
        <v>0</v>
      </c>
      <c r="AP35" s="276">
        <f>IFERROR(SUMIFS(データー!$M$8:$M$300,データー!$G$8:$G$300,AJ35,データー!$E$8:$E$300,$AJ$6),"-")</f>
        <v>0</v>
      </c>
      <c r="AQ35" s="276">
        <f>IFERROR(SUMIFS(データー!$N$8:$N$300,データー!$G$8:$G$300,AJ35,データー!$E$8:$E$300,$AJ$6),"-")</f>
        <v>0</v>
      </c>
      <c r="AR35" s="276">
        <f>IFERROR(SUMIFS(データー!$O$8:$O$300,データー!$G$8:$G$300,AJ35,データー!$E$8:$E$300,$AJ$6),"-")</f>
        <v>0</v>
      </c>
      <c r="AS35" s="276">
        <f>IFERROR(SUMIFS(データー!$P$8:$P$300,データー!$G$8:$G$300,AJ35,データー!$E$8:$E$300,$AJ$6),"-")</f>
        <v>0</v>
      </c>
      <c r="AT35" s="276">
        <f>IFERROR(SUMIFS(データー!$Q$8:$Q$300,データー!$G$8:$G$300,AJ35,データー!$E$8:$E$300,$AJ$6),"-")</f>
        <v>0</v>
      </c>
      <c r="AU35" s="276">
        <f>IFERROR(SUMIFS(データー!$R$8:$R$300,データー!$G$8:$G$300,AJ35,データー!$E$8:$E$300,$AJ$6),"-")</f>
        <v>0</v>
      </c>
      <c r="AV35" s="276">
        <f>IFERROR(SUMIFS(データー!$S$8:$S$300,データー!$G$8:$G$300,AJ35,データー!$E$8:$E$300,$AJ$6),"-")</f>
        <v>0</v>
      </c>
      <c r="AW35" s="276">
        <f>IFERROR(SUMIFS(データー!$T$8:$T$300,データー!$G$8:$G$300,AJ35,データー!$E$8:$E$300,$AJ$6),"-")</f>
        <v>0</v>
      </c>
      <c r="AX35" s="276">
        <f>IFERROR(SUMIFS(データー!$U$8:$U$300,データー!$G$8:$G$300,AJ35,データー!$E$8:$E$300,$AJ$6),"-")</f>
        <v>0</v>
      </c>
      <c r="AY35" s="276">
        <f>IFERROR(SUMIFS(データー!$V$8:$V$300,データー!$G$8:$G$300,AJ35,データー!$E$8:$E$300,$AJ$6),"-")</f>
        <v>0</v>
      </c>
      <c r="AZ35" s="276">
        <f>IFERROR(SUMIFS(データー!$W$8:$W$300,データー!$G$8:$G$300,AJ35,データー!$E$8:$E$300,$AJ$6),"-")</f>
        <v>0</v>
      </c>
      <c r="BA35" s="276">
        <f>IFERROR(SUMIFS(データー!$X$8:$X$300,データー!$G$8:$G$300,AJ35,データー!$E$8:$E$300,$AJ$6),"-")</f>
        <v>0</v>
      </c>
      <c r="BB35" s="276">
        <f>IFERROR(SUMIFS(データー!$Y$8:$Y$300,データー!$G$8:$G$300,AJ35,データー!$E$8:$E$300,$AJ$6),"-")</f>
        <v>0</v>
      </c>
      <c r="BC35" s="271">
        <f>IFERROR(SUMIFS(データー!$Z$8:$Z$300,データー!$G$8:$G$300,AJ35,データー!$E$8:$E$300,$AJ$6),"-")</f>
        <v>0</v>
      </c>
      <c r="BD35" s="275">
        <f>IFERROR(SUMIFS(データー!$AA$8:$AA$300,データー!$G$8:$G$300,AJ35,データー!$E$8:$E$300,$AJ$6),"-")</f>
        <v>0</v>
      </c>
      <c r="BE35" s="281">
        <f>IFERROR(SUMIFS(データー!$AB$8:$AB$300,データー!$G$8:$G$300,AJ35,データー!$E$8:$E$300,$AJ$6),"-")</f>
        <v>0</v>
      </c>
      <c r="BF35" s="303" t="str">
        <f t="shared" si="7"/>
        <v>-</v>
      </c>
      <c r="BG35" s="304" t="str">
        <f t="shared" si="8"/>
        <v>-</v>
      </c>
      <c r="BH35" s="304" t="str">
        <f t="shared" si="9"/>
        <v>-</v>
      </c>
      <c r="BI35" s="304" t="str">
        <f t="shared" si="10"/>
        <v>-</v>
      </c>
      <c r="BJ35" s="304" t="str">
        <f t="shared" si="11"/>
        <v>-</v>
      </c>
      <c r="BK35" s="304" t="str">
        <f t="shared" si="12"/>
        <v>-</v>
      </c>
      <c r="BL35" s="305" t="str">
        <f t="shared" si="13"/>
        <v>-</v>
      </c>
    </row>
    <row r="36" spans="3:64" ht="20.100000000000001" customHeight="1" x14ac:dyDescent="0.35">
      <c r="C36" s="270"/>
      <c r="D36" s="271"/>
      <c r="E36" s="275" t="str">
        <f>IF(D36="","",SUMIF(データー!$G$8:$G$300,D36,データー!$H$8:$H$300))</f>
        <v/>
      </c>
      <c r="F36" s="276" t="str">
        <f>IF(D36="","",SUMIF(データー!$G$8:$G$300,D36,データー!$I$8:$I$300))</f>
        <v/>
      </c>
      <c r="G36" s="276" t="str">
        <f>IF(D36="","",SUMIF(データー!$G$8:$G$300,D36,データー!$J$8:$J$300))</f>
        <v/>
      </c>
      <c r="H36" s="276" t="str">
        <f>IF(D36="","",SUMIF(データー!$G$8:$G$300,D36,データー!$K$8:$K$300))</f>
        <v/>
      </c>
      <c r="I36" s="276" t="str">
        <f>IF(D36="","",SUMIF(データー!$G$8:$G$300,D36,データー!$L$8:$L$300))</f>
        <v/>
      </c>
      <c r="J36" s="276" t="str">
        <f>IF(D36="","",SUMIF(データー!$G$8:$G$300,D36,データー!$M$8:$M$300))</f>
        <v/>
      </c>
      <c r="K36" s="276" t="str">
        <f>IF(D36="","",SUMIF(データー!$G$8:$G$300,D36,データー!$N$8:$N$300))</f>
        <v/>
      </c>
      <c r="L36" s="276" t="str">
        <f>IF(D36="","",SUMIF(データー!$G$8:$G$300,D36,データー!$O$8:$O$300))</f>
        <v/>
      </c>
      <c r="M36" s="276" t="str">
        <f>IF(D36="","",SUMIF(データー!$G$8:$G$300,D36,データー!$P$8:$P$300))</f>
        <v/>
      </c>
      <c r="N36" s="276" t="str">
        <f>IF(D36="","",SUMIF(データー!$G$8:$G$300,D36,データー!$Q$8:$Q$300))</f>
        <v/>
      </c>
      <c r="O36" s="276" t="str">
        <f>IF(D36="","",SUMIF(データー!$G$8:$G$300,D36,データー!$R$8:$R$300))</f>
        <v/>
      </c>
      <c r="P36" s="276" t="str">
        <f>IF(D36="","",SUMIF(データー!$G$8:$G$300,D36,データー!$S$8:$S$300))</f>
        <v/>
      </c>
      <c r="Q36" s="276" t="str">
        <f>IF(D36="","",SUMIF(データー!$G$8:$G$300,D36,データー!$T$8:$T$300))</f>
        <v/>
      </c>
      <c r="R36" s="276" t="str">
        <f>IF(D36="","",SUMIF(データー!$G$8:$G$300,D36,データー!$U$8:$U$300))</f>
        <v/>
      </c>
      <c r="S36" s="276" t="str">
        <f>IF(D36="","",SUMIF(データー!$G$8:$G$300,D36,データー!$V$8:$V$300))</f>
        <v/>
      </c>
      <c r="T36" s="276" t="str">
        <f>IF(D36="","",SUMIF(データー!$G$8:$G$300,D36,データー!$W$8:$W$300))</f>
        <v/>
      </c>
      <c r="U36" s="276" t="str">
        <f>IF(D36="","",SUMIF(データー!$G$8:$G$300,D36,データー!$X$8:$X$300))</f>
        <v/>
      </c>
      <c r="V36" s="276" t="str">
        <f>IF(D36="","",SUMIF(データー!$G$8:$G$300,D36,データー!$Y$8:$Y$300))</f>
        <v/>
      </c>
      <c r="W36" s="271" t="str">
        <f>IF(D36="","",SUMIF(データー!$G$8:$G$300,D36,データー!$Z$8:$Z$300))</f>
        <v/>
      </c>
      <c r="X36" s="275" t="str">
        <f>IF(D36="","",SUMIF(データー!$G$8:$G$300,D36,データー!$AA$8:$AA$300))</f>
        <v/>
      </c>
      <c r="Y36" s="281" t="str">
        <f>IF(D36="","",SUMIF(データー!$G$8:$G$300,D36,データー!$AB$8:$AB$300))</f>
        <v/>
      </c>
      <c r="Z36" s="303" t="str">
        <f t="shared" ref="Z36:Z44" si="14">IFERROR((I36/F36),"")</f>
        <v/>
      </c>
      <c r="AA36" s="304" t="str">
        <f t="shared" ref="AA36:AA44" si="15">IFERROR((J36/F36),"")</f>
        <v/>
      </c>
      <c r="AB36" s="304" t="str">
        <f t="shared" ref="AB36:AB44" si="16">IFERROR((I36+K36)/(F36+K36+O36),"")</f>
        <v/>
      </c>
      <c r="AC36" s="304" t="str">
        <f t="shared" ref="AC36:AC44" si="17">IFERROR((AA36+AB36),"")</f>
        <v/>
      </c>
      <c r="AD36" s="304" t="str">
        <f t="shared" ref="AD36:AD44" si="18">IFERROR((K36/E36),"")</f>
        <v/>
      </c>
      <c r="AE36" s="304" t="str">
        <f t="shared" ref="AE36:AE44" si="19">IFERROR((N36/E36),"")</f>
        <v/>
      </c>
      <c r="AF36" s="305" t="str">
        <f t="shared" ref="AF36:AF44" si="20">IFERROR((Y36/X36),"")</f>
        <v/>
      </c>
      <c r="AI36" s="363"/>
      <c r="AJ36" s="367"/>
      <c r="AK36" s="365">
        <f>IFERROR(SUMIFS(データー!$H$8:$H$300,データー!$G$8:$G$300,AJ36,データー!$E$8:$E$300,$AJ$6),"-")</f>
        <v>0</v>
      </c>
      <c r="AL36" s="366">
        <f>IFERROR(SUMIFS(データー!$I$8:$I$300,データー!$G$8:$G$300,AJ36,データー!$E$8:$E$300,$AJ$6),"-")</f>
        <v>0</v>
      </c>
      <c r="AM36" s="366">
        <f>IFERROR(SUMIFS(データー!$J$8:$J$300,データー!$G$8:$G$300,AJ36,データー!$E$8:$E$300,$AJ$6),"-")</f>
        <v>0</v>
      </c>
      <c r="AN36" s="366">
        <f>IFERROR(SUMIFS(データー!$K$8:$K$300,データー!$G$8:$G$300,AJ36,データー!$E$8:$E$300,$AJ$6),"-")</f>
        <v>0</v>
      </c>
      <c r="AO36" s="366">
        <f>IFERROR(SUMIFS(データー!$L$8:$L$300,データー!$G$8:$G$300,AJ36,データー!$E$8:$E$300,$AJ$6),"-")</f>
        <v>0</v>
      </c>
      <c r="AP36" s="366">
        <f>IFERROR(SUMIFS(データー!$M$8:$M$300,データー!$G$8:$G$300,AJ36,データー!$E$8:$E$300,$AJ$6),"-")</f>
        <v>0</v>
      </c>
      <c r="AQ36" s="366">
        <f>IFERROR(SUMIFS(データー!$N$8:$N$300,データー!$G$8:$G$300,AJ36,データー!$E$8:$E$300,$AJ$6),"-")</f>
        <v>0</v>
      </c>
      <c r="AR36" s="366">
        <f>IFERROR(SUMIFS(データー!$O$8:$O$300,データー!$G$8:$G$300,AJ36,データー!$E$8:$E$300,$AJ$6),"-")</f>
        <v>0</v>
      </c>
      <c r="AS36" s="366">
        <f>IFERROR(SUMIFS(データー!$P$8:$P$300,データー!$G$8:$G$300,AJ36,データー!$E$8:$E$300,$AJ$6),"-")</f>
        <v>0</v>
      </c>
      <c r="AT36" s="366">
        <f>IFERROR(SUMIFS(データー!$Q$8:$Q$300,データー!$G$8:$G$300,AJ36,データー!$E$8:$E$300,$AJ$6),"-")</f>
        <v>0</v>
      </c>
      <c r="AU36" s="366">
        <f>IFERROR(SUMIFS(データー!$R$8:$R$300,データー!$G$8:$G$300,AJ36,データー!$E$8:$E$300,$AJ$6),"-")</f>
        <v>0</v>
      </c>
      <c r="AV36" s="366">
        <f>IFERROR(SUMIFS(データー!$S$8:$S$300,データー!$G$8:$G$300,AJ36,データー!$E$8:$E$300,$AJ$6),"-")</f>
        <v>0</v>
      </c>
      <c r="AW36" s="366">
        <f>IFERROR(SUMIFS(データー!$T$8:$T$300,データー!$G$8:$G$300,AJ36,データー!$E$8:$E$300,$AJ$6),"-")</f>
        <v>0</v>
      </c>
      <c r="AX36" s="366">
        <f>IFERROR(SUMIFS(データー!$U$8:$U$300,データー!$G$8:$G$300,AJ36,データー!$E$8:$E$300,$AJ$6),"-")</f>
        <v>0</v>
      </c>
      <c r="AY36" s="366">
        <f>IFERROR(SUMIFS(データー!$V$8:$V$300,データー!$G$8:$G$300,AJ36,データー!$E$8:$E$300,$AJ$6),"-")</f>
        <v>0</v>
      </c>
      <c r="AZ36" s="366">
        <f>IFERROR(SUMIFS(データー!$W$8:$W$300,データー!$G$8:$G$300,AJ36,データー!$E$8:$E$300,$AJ$6),"-")</f>
        <v>0</v>
      </c>
      <c r="BA36" s="366">
        <f>IFERROR(SUMIFS(データー!$X$8:$X$300,データー!$G$8:$G$300,AJ36,データー!$E$8:$E$300,$AJ$6),"-")</f>
        <v>0</v>
      </c>
      <c r="BB36" s="366">
        <f>IFERROR(SUMIFS(データー!$Y$8:$Y$300,データー!$G$8:$G$300,AJ36,データー!$E$8:$E$300,$AJ$6),"-")</f>
        <v>0</v>
      </c>
      <c r="BC36" s="367">
        <f>IFERROR(SUMIFS(データー!$Z$8:$Z$300,データー!$G$8:$G$300,AJ36,データー!$E$8:$E$300,$AJ$6),"-")</f>
        <v>0</v>
      </c>
      <c r="BD36" s="365">
        <f>IFERROR(SUMIFS(データー!$AA$8:$AA$300,データー!$G$8:$G$300,AJ36,データー!$E$8:$E$300,$AJ$6),"-")</f>
        <v>0</v>
      </c>
      <c r="BE36" s="368">
        <f>IFERROR(SUMIFS(データー!$AB$8:$AB$300,データー!$G$8:$G$300,AJ36,データー!$E$8:$E$300,$AJ$6),"-")</f>
        <v>0</v>
      </c>
      <c r="BF36" s="369" t="str">
        <f t="shared" ref="BF36:BF44" si="21">IFERROR((AO36/AL36),"")</f>
        <v/>
      </c>
      <c r="BG36" s="370" t="str">
        <f t="shared" ref="BG36:BG44" si="22">IFERROR((AP36/AL36),"")</f>
        <v/>
      </c>
      <c r="BH36" s="370" t="str">
        <f t="shared" ref="BH36:BH44" si="23">IFERROR((AO36+AQ36)/(AL36+AQ36+AU36),"")</f>
        <v/>
      </c>
      <c r="BI36" s="370" t="str">
        <f t="shared" ref="BI36:BI44" si="24">IFERROR((BG36+BH36),"")</f>
        <v/>
      </c>
      <c r="BJ36" s="370" t="str">
        <f t="shared" ref="BJ36:BJ44" si="25">IFERROR((AQ36/AK36),"")</f>
        <v/>
      </c>
      <c r="BK36" s="370" t="str">
        <f t="shared" ref="BK36:BK44" si="26">IFERROR((AT36/AK36),"")</f>
        <v/>
      </c>
      <c r="BL36" s="371" t="str">
        <f t="shared" ref="BL36:BL44" si="27">IFERROR((BE36/BD36),"")</f>
        <v/>
      </c>
    </row>
    <row r="37" spans="3:64" ht="20.100000000000001" customHeight="1" x14ac:dyDescent="0.35">
      <c r="C37" s="270"/>
      <c r="D37" s="271"/>
      <c r="E37" s="275" t="str">
        <f>IF(D37="","",SUMIF(データー!$G$8:$G$300,D37,データー!$H$8:$H$300))</f>
        <v/>
      </c>
      <c r="F37" s="276" t="str">
        <f>IF(D37="","",SUMIF(データー!$G$8:$G$300,D37,データー!$I$8:$I$300))</f>
        <v/>
      </c>
      <c r="G37" s="276" t="str">
        <f>IF(D37="","",SUMIF(データー!$G$8:$G$300,D37,データー!$J$8:$J$300))</f>
        <v/>
      </c>
      <c r="H37" s="276" t="str">
        <f>IF(D37="","",SUMIF(データー!$G$8:$G$300,D37,データー!$K$8:$K$300))</f>
        <v/>
      </c>
      <c r="I37" s="276" t="str">
        <f>IF(D37="","",SUMIF(データー!$G$8:$G$300,D37,データー!$L$8:$L$300))</f>
        <v/>
      </c>
      <c r="J37" s="276" t="str">
        <f>IF(D37="","",SUMIF(データー!$G$8:$G$300,D37,データー!$M$8:$M$300))</f>
        <v/>
      </c>
      <c r="K37" s="276" t="str">
        <f>IF(D37="","",SUMIF(データー!$G$8:$G$300,D37,データー!$N$8:$N$300))</f>
        <v/>
      </c>
      <c r="L37" s="276" t="str">
        <f>IF(D37="","",SUMIF(データー!$G$8:$G$300,D37,データー!$O$8:$O$300))</f>
        <v/>
      </c>
      <c r="M37" s="276" t="str">
        <f>IF(D37="","",SUMIF(データー!$G$8:$G$300,D37,データー!$P$8:$P$300))</f>
        <v/>
      </c>
      <c r="N37" s="276" t="str">
        <f>IF(D37="","",SUMIF(データー!$G$8:$G$300,D37,データー!$Q$8:$Q$300))</f>
        <v/>
      </c>
      <c r="O37" s="276" t="str">
        <f>IF(D37="","",SUMIF(データー!$G$8:$G$300,D37,データー!$R$8:$R$300))</f>
        <v/>
      </c>
      <c r="P37" s="276" t="str">
        <f>IF(D37="","",SUMIF(データー!$G$8:$G$300,D37,データー!$S$8:$S$300))</f>
        <v/>
      </c>
      <c r="Q37" s="276" t="str">
        <f>IF(D37="","",SUMIF(データー!$G$8:$G$300,D37,データー!$T$8:$T$300))</f>
        <v/>
      </c>
      <c r="R37" s="276" t="str">
        <f>IF(D37="","",SUMIF(データー!$G$8:$G$300,D37,データー!$U$8:$U$300))</f>
        <v/>
      </c>
      <c r="S37" s="276" t="str">
        <f>IF(D37="","",SUMIF(データー!$G$8:$G$300,D37,データー!$V$8:$V$300))</f>
        <v/>
      </c>
      <c r="T37" s="276" t="str">
        <f>IF(D37="","",SUMIF(データー!$G$8:$G$300,D37,データー!$W$8:$W$300))</f>
        <v/>
      </c>
      <c r="U37" s="276" t="str">
        <f>IF(D37="","",SUMIF(データー!$G$8:$G$300,D37,データー!$X$8:$X$300))</f>
        <v/>
      </c>
      <c r="V37" s="276" t="str">
        <f>IF(D37="","",SUMIF(データー!$G$8:$G$300,D37,データー!$Y$8:$Y$300))</f>
        <v/>
      </c>
      <c r="W37" s="271" t="str">
        <f>IF(D37="","",SUMIF(データー!$G$8:$G$300,D37,データー!$Z$8:$Z$300))</f>
        <v/>
      </c>
      <c r="X37" s="275" t="str">
        <f>IF(D37="","",SUMIF(データー!$G$8:$G$300,D37,データー!$AA$8:$AA$300))</f>
        <v/>
      </c>
      <c r="Y37" s="281" t="str">
        <f>IF(D37="","",SUMIF(データー!$G$8:$G$300,D37,データー!$AB$8:$AB$300))</f>
        <v/>
      </c>
      <c r="Z37" s="303" t="str">
        <f t="shared" si="14"/>
        <v/>
      </c>
      <c r="AA37" s="304" t="str">
        <f t="shared" si="15"/>
        <v/>
      </c>
      <c r="AB37" s="304" t="str">
        <f t="shared" si="16"/>
        <v/>
      </c>
      <c r="AC37" s="304" t="str">
        <f t="shared" si="17"/>
        <v/>
      </c>
      <c r="AD37" s="304" t="str">
        <f t="shared" si="18"/>
        <v/>
      </c>
      <c r="AE37" s="304" t="str">
        <f t="shared" si="19"/>
        <v/>
      </c>
      <c r="AF37" s="305" t="str">
        <f t="shared" si="20"/>
        <v/>
      </c>
      <c r="AI37" s="270"/>
      <c r="AJ37" s="271"/>
      <c r="AK37" s="275">
        <f>IFERROR(SUMIFS(データー!$H$8:$H$300,データー!$G$8:$G$300,AJ37,データー!$E$8:$E$300,$AJ$6),"-")</f>
        <v>0</v>
      </c>
      <c r="AL37" s="276">
        <f>IFERROR(SUMIFS(データー!$I$8:$I$300,データー!$G$8:$G$300,AJ37,データー!$E$8:$E$300,$AJ$6),"-")</f>
        <v>0</v>
      </c>
      <c r="AM37" s="276">
        <f>IFERROR(SUMIFS(データー!$J$8:$J$300,データー!$G$8:$G$300,AJ37,データー!$E$8:$E$300,$AJ$6),"-")</f>
        <v>0</v>
      </c>
      <c r="AN37" s="276">
        <f>IFERROR(SUMIFS(データー!$K$8:$K$300,データー!$G$8:$G$300,AJ37,データー!$E$8:$E$300,$AJ$6),"-")</f>
        <v>0</v>
      </c>
      <c r="AO37" s="276">
        <f>IFERROR(SUMIFS(データー!$L$8:$L$300,データー!$G$8:$G$300,AJ37,データー!$E$8:$E$300,$AJ$6),"-")</f>
        <v>0</v>
      </c>
      <c r="AP37" s="276">
        <f>IFERROR(SUMIFS(データー!$M$8:$M$300,データー!$G$8:$G$300,AJ37,データー!$E$8:$E$300,$AJ$6),"-")</f>
        <v>0</v>
      </c>
      <c r="AQ37" s="276">
        <f>IFERROR(SUMIFS(データー!$N$8:$N$300,データー!$G$8:$G$300,AJ37,データー!$E$8:$E$300,$AJ$6),"-")</f>
        <v>0</v>
      </c>
      <c r="AR37" s="276">
        <f>IFERROR(SUMIFS(データー!$O$8:$O$300,データー!$G$8:$G$300,AJ37,データー!$E$8:$E$300,$AJ$6),"-")</f>
        <v>0</v>
      </c>
      <c r="AS37" s="276">
        <f>IFERROR(SUMIFS(データー!$P$8:$P$300,データー!$G$8:$G$300,AJ37,データー!$E$8:$E$300,$AJ$6),"-")</f>
        <v>0</v>
      </c>
      <c r="AT37" s="276">
        <f>IFERROR(SUMIFS(データー!$Q$8:$Q$300,データー!$G$8:$G$300,AJ37,データー!$E$8:$E$300,$AJ$6),"-")</f>
        <v>0</v>
      </c>
      <c r="AU37" s="276">
        <f>IFERROR(SUMIFS(データー!$R$8:$R$300,データー!$G$8:$G$300,AJ37,データー!$E$8:$E$300,$AJ$6),"-")</f>
        <v>0</v>
      </c>
      <c r="AV37" s="276">
        <f>IFERROR(SUMIFS(データー!$S$8:$S$300,データー!$G$8:$G$300,AJ37,データー!$E$8:$E$300,$AJ$6),"-")</f>
        <v>0</v>
      </c>
      <c r="AW37" s="276">
        <f>IFERROR(SUMIFS(データー!$T$8:$T$300,データー!$G$8:$G$300,AJ37,データー!$E$8:$E$300,$AJ$6),"-")</f>
        <v>0</v>
      </c>
      <c r="AX37" s="276">
        <f>IFERROR(SUMIFS(データー!$U$8:$U$300,データー!$G$8:$G$300,AJ37,データー!$E$8:$E$300,$AJ$6),"-")</f>
        <v>0</v>
      </c>
      <c r="AY37" s="276">
        <f>IFERROR(SUMIFS(データー!$V$8:$V$300,データー!$G$8:$G$300,AJ37,データー!$E$8:$E$300,$AJ$6),"-")</f>
        <v>0</v>
      </c>
      <c r="AZ37" s="276">
        <f>IFERROR(SUMIFS(データー!$W$8:$W$300,データー!$G$8:$G$300,AJ37,データー!$E$8:$E$300,$AJ$6),"-")</f>
        <v>0</v>
      </c>
      <c r="BA37" s="276">
        <f>IFERROR(SUMIFS(データー!$X$8:$X$300,データー!$G$8:$G$300,AJ37,データー!$E$8:$E$300,$AJ$6),"-")</f>
        <v>0</v>
      </c>
      <c r="BB37" s="276">
        <f>IFERROR(SUMIFS(データー!$Y$8:$Y$300,データー!$G$8:$G$300,AJ37,データー!$E$8:$E$300,$AJ$6),"-")</f>
        <v>0</v>
      </c>
      <c r="BC37" s="271">
        <f>IFERROR(SUMIFS(データー!$Z$8:$Z$300,データー!$G$8:$G$300,AJ37,データー!$E$8:$E$300,$AJ$6),"-")</f>
        <v>0</v>
      </c>
      <c r="BD37" s="275">
        <f>IFERROR(SUMIFS(データー!$AA$8:$AA$300,データー!$G$8:$G$300,AJ37,データー!$E$8:$E$300,$AJ$6),"-")</f>
        <v>0</v>
      </c>
      <c r="BE37" s="281">
        <f>IFERROR(SUMIFS(データー!$AB$8:$AB$300,データー!$G$8:$G$300,AJ37,データー!$E$8:$E$300,$AJ$6),"-")</f>
        <v>0</v>
      </c>
      <c r="BF37" s="303" t="str">
        <f t="shared" si="21"/>
        <v/>
      </c>
      <c r="BG37" s="304" t="str">
        <f t="shared" si="22"/>
        <v/>
      </c>
      <c r="BH37" s="304" t="str">
        <f t="shared" si="23"/>
        <v/>
      </c>
      <c r="BI37" s="304" t="str">
        <f t="shared" si="24"/>
        <v/>
      </c>
      <c r="BJ37" s="304" t="str">
        <f t="shared" si="25"/>
        <v/>
      </c>
      <c r="BK37" s="304" t="str">
        <f t="shared" si="26"/>
        <v/>
      </c>
      <c r="BL37" s="305" t="str">
        <f t="shared" si="27"/>
        <v/>
      </c>
    </row>
    <row r="38" spans="3:64" ht="20.100000000000001" customHeight="1" x14ac:dyDescent="0.35">
      <c r="C38" s="270"/>
      <c r="D38" s="271"/>
      <c r="E38" s="275" t="str">
        <f>IF(D38="","",SUMIF(データー!$G$8:$G$300,D38,データー!$H$8:$H$300))</f>
        <v/>
      </c>
      <c r="F38" s="276" t="str">
        <f>IF(D38="","",SUMIF(データー!$G$8:$G$300,D38,データー!$I$8:$I$300))</f>
        <v/>
      </c>
      <c r="G38" s="276" t="str">
        <f>IF(D38="","",SUMIF(データー!$G$8:$G$300,D38,データー!$J$8:$J$300))</f>
        <v/>
      </c>
      <c r="H38" s="276" t="str">
        <f>IF(D38="","",SUMIF(データー!$G$8:$G$300,D38,データー!$K$8:$K$300))</f>
        <v/>
      </c>
      <c r="I38" s="276" t="str">
        <f>IF(D38="","",SUMIF(データー!$G$8:$G$300,D38,データー!$L$8:$L$300))</f>
        <v/>
      </c>
      <c r="J38" s="276" t="str">
        <f>IF(D38="","",SUMIF(データー!$G$8:$G$300,D38,データー!$M$8:$M$300))</f>
        <v/>
      </c>
      <c r="K38" s="276" t="str">
        <f>IF(D38="","",SUMIF(データー!$G$8:$G$300,D38,データー!$N$8:$N$300))</f>
        <v/>
      </c>
      <c r="L38" s="276" t="str">
        <f>IF(D38="","",SUMIF(データー!$G$8:$G$300,D38,データー!$O$8:$O$300))</f>
        <v/>
      </c>
      <c r="M38" s="276" t="str">
        <f>IF(D38="","",SUMIF(データー!$G$8:$G$300,D38,データー!$P$8:$P$300))</f>
        <v/>
      </c>
      <c r="N38" s="276" t="str">
        <f>IF(D38="","",SUMIF(データー!$G$8:$G$300,D38,データー!$Q$8:$Q$300))</f>
        <v/>
      </c>
      <c r="O38" s="276" t="str">
        <f>IF(D38="","",SUMIF(データー!$G$8:$G$300,D38,データー!$R$8:$R$300))</f>
        <v/>
      </c>
      <c r="P38" s="276" t="str">
        <f>IF(D38="","",SUMIF(データー!$G$8:$G$300,D38,データー!$S$8:$S$300))</f>
        <v/>
      </c>
      <c r="Q38" s="276" t="str">
        <f>IF(D38="","",SUMIF(データー!$G$8:$G$300,D38,データー!$T$8:$T$300))</f>
        <v/>
      </c>
      <c r="R38" s="276" t="str">
        <f>IF(D38="","",SUMIF(データー!$G$8:$G$300,D38,データー!$U$8:$U$300))</f>
        <v/>
      </c>
      <c r="S38" s="276" t="str">
        <f>IF(D38="","",SUMIF(データー!$G$8:$G$300,D38,データー!$V$8:$V$300))</f>
        <v/>
      </c>
      <c r="T38" s="276" t="str">
        <f>IF(D38="","",SUMIF(データー!$G$8:$G$300,D38,データー!$W$8:$W$300))</f>
        <v/>
      </c>
      <c r="U38" s="276" t="str">
        <f>IF(D38="","",SUMIF(データー!$G$8:$G$300,D38,データー!$X$8:$X$300))</f>
        <v/>
      </c>
      <c r="V38" s="276" t="str">
        <f>IF(D38="","",SUMIF(データー!$G$8:$G$300,D38,データー!$Y$8:$Y$300))</f>
        <v/>
      </c>
      <c r="W38" s="271" t="str">
        <f>IF(D38="","",SUMIF(データー!$G$8:$G$300,D38,データー!$Z$8:$Z$300))</f>
        <v/>
      </c>
      <c r="X38" s="275" t="str">
        <f>IF(D38="","",SUMIF(データー!$G$8:$G$300,D38,データー!$AA$8:$AA$300))</f>
        <v/>
      </c>
      <c r="Y38" s="281" t="str">
        <f>IF(D38="","",SUMIF(データー!$G$8:$G$300,D38,データー!$AB$8:$AB$300))</f>
        <v/>
      </c>
      <c r="Z38" s="303" t="str">
        <f t="shared" si="14"/>
        <v/>
      </c>
      <c r="AA38" s="304" t="str">
        <f t="shared" si="15"/>
        <v/>
      </c>
      <c r="AB38" s="304" t="str">
        <f t="shared" si="16"/>
        <v/>
      </c>
      <c r="AC38" s="304" t="str">
        <f t="shared" si="17"/>
        <v/>
      </c>
      <c r="AD38" s="304" t="str">
        <f t="shared" si="18"/>
        <v/>
      </c>
      <c r="AE38" s="304" t="str">
        <f t="shared" si="19"/>
        <v/>
      </c>
      <c r="AF38" s="305" t="str">
        <f t="shared" si="20"/>
        <v/>
      </c>
      <c r="AI38" s="363"/>
      <c r="AJ38" s="367"/>
      <c r="AK38" s="365">
        <f>IFERROR(SUMIFS(データー!$H$8:$H$300,データー!$G$8:$G$300,AJ38,データー!$E$8:$E$300,$AJ$6),"-")</f>
        <v>0</v>
      </c>
      <c r="AL38" s="366">
        <f>IFERROR(SUMIFS(データー!$I$8:$I$300,データー!$G$8:$G$300,AJ38,データー!$E$8:$E$300,$AJ$6),"-")</f>
        <v>0</v>
      </c>
      <c r="AM38" s="366">
        <f>IFERROR(SUMIFS(データー!$J$8:$J$300,データー!$G$8:$G$300,AJ38,データー!$E$8:$E$300,$AJ$6),"-")</f>
        <v>0</v>
      </c>
      <c r="AN38" s="366">
        <f>IFERROR(SUMIFS(データー!$K$8:$K$300,データー!$G$8:$G$300,AJ38,データー!$E$8:$E$300,$AJ$6),"-")</f>
        <v>0</v>
      </c>
      <c r="AO38" s="366">
        <f>IFERROR(SUMIFS(データー!$L$8:$L$300,データー!$G$8:$G$300,AJ38,データー!$E$8:$E$300,$AJ$6),"-")</f>
        <v>0</v>
      </c>
      <c r="AP38" s="366">
        <f>IFERROR(SUMIFS(データー!$M$8:$M$300,データー!$G$8:$G$300,AJ38,データー!$E$8:$E$300,$AJ$6),"-")</f>
        <v>0</v>
      </c>
      <c r="AQ38" s="366">
        <f>IFERROR(SUMIFS(データー!$N$8:$N$300,データー!$G$8:$G$300,AJ38,データー!$E$8:$E$300,$AJ$6),"-")</f>
        <v>0</v>
      </c>
      <c r="AR38" s="366">
        <f>IFERROR(SUMIFS(データー!$O$8:$O$300,データー!$G$8:$G$300,AJ38,データー!$E$8:$E$300,$AJ$6),"-")</f>
        <v>0</v>
      </c>
      <c r="AS38" s="366">
        <f>IFERROR(SUMIFS(データー!$P$8:$P$300,データー!$G$8:$G$300,AJ38,データー!$E$8:$E$300,$AJ$6),"-")</f>
        <v>0</v>
      </c>
      <c r="AT38" s="366">
        <f>IFERROR(SUMIFS(データー!$Q$8:$Q$300,データー!$G$8:$G$300,AJ38,データー!$E$8:$E$300,$AJ$6),"-")</f>
        <v>0</v>
      </c>
      <c r="AU38" s="366">
        <f>IFERROR(SUMIFS(データー!$R$8:$R$300,データー!$G$8:$G$300,AJ38,データー!$E$8:$E$300,$AJ$6),"-")</f>
        <v>0</v>
      </c>
      <c r="AV38" s="366">
        <f>IFERROR(SUMIFS(データー!$S$8:$S$300,データー!$G$8:$G$300,AJ38,データー!$E$8:$E$300,$AJ$6),"-")</f>
        <v>0</v>
      </c>
      <c r="AW38" s="366">
        <f>IFERROR(SUMIFS(データー!$T$8:$T$300,データー!$G$8:$G$300,AJ38,データー!$E$8:$E$300,$AJ$6),"-")</f>
        <v>0</v>
      </c>
      <c r="AX38" s="366">
        <f>IFERROR(SUMIFS(データー!$U$8:$U$300,データー!$G$8:$G$300,AJ38,データー!$E$8:$E$300,$AJ$6),"-")</f>
        <v>0</v>
      </c>
      <c r="AY38" s="366">
        <f>IFERROR(SUMIFS(データー!$V$8:$V$300,データー!$G$8:$G$300,AJ38,データー!$E$8:$E$300,$AJ$6),"-")</f>
        <v>0</v>
      </c>
      <c r="AZ38" s="366">
        <f>IFERROR(SUMIFS(データー!$W$8:$W$300,データー!$G$8:$G$300,AJ38,データー!$E$8:$E$300,$AJ$6),"-")</f>
        <v>0</v>
      </c>
      <c r="BA38" s="366">
        <f>IFERROR(SUMIFS(データー!$X$8:$X$300,データー!$G$8:$G$300,AJ38,データー!$E$8:$E$300,$AJ$6),"-")</f>
        <v>0</v>
      </c>
      <c r="BB38" s="366">
        <f>IFERROR(SUMIFS(データー!$Y$8:$Y$300,データー!$G$8:$G$300,AJ38,データー!$E$8:$E$300,$AJ$6),"-")</f>
        <v>0</v>
      </c>
      <c r="BC38" s="367">
        <f>IFERROR(SUMIFS(データー!$Z$8:$Z$300,データー!$G$8:$G$300,AJ38,データー!$E$8:$E$300,$AJ$6),"-")</f>
        <v>0</v>
      </c>
      <c r="BD38" s="365">
        <f>IFERROR(SUMIFS(データー!$AA$8:$AA$300,データー!$G$8:$G$300,AJ38,データー!$E$8:$E$300,$AJ$6),"-")</f>
        <v>0</v>
      </c>
      <c r="BE38" s="368">
        <f>IFERROR(SUMIFS(データー!$AB$8:$AB$300,データー!$G$8:$G$300,AJ38,データー!$E$8:$E$300,$AJ$6),"-")</f>
        <v>0</v>
      </c>
      <c r="BF38" s="369" t="str">
        <f t="shared" si="21"/>
        <v/>
      </c>
      <c r="BG38" s="370" t="str">
        <f t="shared" si="22"/>
        <v/>
      </c>
      <c r="BH38" s="370" t="str">
        <f t="shared" si="23"/>
        <v/>
      </c>
      <c r="BI38" s="370" t="str">
        <f t="shared" si="24"/>
        <v/>
      </c>
      <c r="BJ38" s="370" t="str">
        <f t="shared" si="25"/>
        <v/>
      </c>
      <c r="BK38" s="370" t="str">
        <f t="shared" si="26"/>
        <v/>
      </c>
      <c r="BL38" s="371" t="str">
        <f t="shared" si="27"/>
        <v/>
      </c>
    </row>
    <row r="39" spans="3:64" ht="20.100000000000001" customHeight="1" x14ac:dyDescent="0.35">
      <c r="C39" s="270"/>
      <c r="D39" s="271"/>
      <c r="E39" s="275" t="str">
        <f>IF(D39="","",SUMIF(データー!$G$8:$G$300,D39,データー!$H$8:$H$300))</f>
        <v/>
      </c>
      <c r="F39" s="276" t="str">
        <f>IF(D39="","",SUMIF(データー!$G$8:$G$300,D39,データー!$I$8:$I$300))</f>
        <v/>
      </c>
      <c r="G39" s="276" t="str">
        <f>IF(D39="","",SUMIF(データー!$G$8:$G$300,D39,データー!$J$8:$J$300))</f>
        <v/>
      </c>
      <c r="H39" s="276" t="str">
        <f>IF(D39="","",SUMIF(データー!$G$8:$G$300,D39,データー!$K$8:$K$300))</f>
        <v/>
      </c>
      <c r="I39" s="276" t="str">
        <f>IF(D39="","",SUMIF(データー!$G$8:$G$300,D39,データー!$L$8:$L$300))</f>
        <v/>
      </c>
      <c r="J39" s="276" t="str">
        <f>IF(D39="","",SUMIF(データー!$G$8:$G$300,D39,データー!$M$8:$M$300))</f>
        <v/>
      </c>
      <c r="K39" s="276" t="str">
        <f>IF(D39="","",SUMIF(データー!$G$8:$G$300,D39,データー!$N$8:$N$300))</f>
        <v/>
      </c>
      <c r="L39" s="276" t="str">
        <f>IF(D39="","",SUMIF(データー!$G$8:$G$300,D39,データー!$O$8:$O$300))</f>
        <v/>
      </c>
      <c r="M39" s="276" t="str">
        <f>IF(D39="","",SUMIF(データー!$G$8:$G$300,D39,データー!$P$8:$P$300))</f>
        <v/>
      </c>
      <c r="N39" s="276" t="str">
        <f>IF(D39="","",SUMIF(データー!$G$8:$G$300,D39,データー!$Q$8:$Q$300))</f>
        <v/>
      </c>
      <c r="O39" s="276" t="str">
        <f>IF(D39="","",SUMIF(データー!$G$8:$G$300,D39,データー!$R$8:$R$300))</f>
        <v/>
      </c>
      <c r="P39" s="276" t="str">
        <f>IF(D39="","",SUMIF(データー!$G$8:$G$300,D39,データー!$S$8:$S$300))</f>
        <v/>
      </c>
      <c r="Q39" s="276" t="str">
        <f>IF(D39="","",SUMIF(データー!$G$8:$G$300,D39,データー!$T$8:$T$300))</f>
        <v/>
      </c>
      <c r="R39" s="276" t="str">
        <f>IF(D39="","",SUMIF(データー!$G$8:$G$300,D39,データー!$U$8:$U$300))</f>
        <v/>
      </c>
      <c r="S39" s="276" t="str">
        <f>IF(D39="","",SUMIF(データー!$G$8:$G$300,D39,データー!$V$8:$V$300))</f>
        <v/>
      </c>
      <c r="T39" s="276" t="str">
        <f>IF(D39="","",SUMIF(データー!$G$8:$G$300,D39,データー!$W$8:$W$300))</f>
        <v/>
      </c>
      <c r="U39" s="276" t="str">
        <f>IF(D39="","",SUMIF(データー!$G$8:$G$300,D39,データー!$X$8:$X$300))</f>
        <v/>
      </c>
      <c r="V39" s="276" t="str">
        <f>IF(D39="","",SUMIF(データー!$G$8:$G$300,D39,データー!$Y$8:$Y$300))</f>
        <v/>
      </c>
      <c r="W39" s="271" t="str">
        <f>IF(D39="","",SUMIF(データー!$G$8:$G$300,D39,データー!$Z$8:$Z$300))</f>
        <v/>
      </c>
      <c r="X39" s="275" t="str">
        <f>IF(D39="","",SUMIF(データー!$G$8:$G$300,D39,データー!$AA$8:$AA$300))</f>
        <v/>
      </c>
      <c r="Y39" s="281" t="str">
        <f>IF(D39="","",SUMIF(データー!$G$8:$G$300,D39,データー!$AB$8:$AB$300))</f>
        <v/>
      </c>
      <c r="Z39" s="303" t="str">
        <f t="shared" si="14"/>
        <v/>
      </c>
      <c r="AA39" s="304" t="str">
        <f t="shared" si="15"/>
        <v/>
      </c>
      <c r="AB39" s="304" t="str">
        <f t="shared" si="16"/>
        <v/>
      </c>
      <c r="AC39" s="304" t="str">
        <f t="shared" si="17"/>
        <v/>
      </c>
      <c r="AD39" s="304" t="str">
        <f t="shared" si="18"/>
        <v/>
      </c>
      <c r="AE39" s="304" t="str">
        <f t="shared" si="19"/>
        <v/>
      </c>
      <c r="AF39" s="305" t="str">
        <f t="shared" si="20"/>
        <v/>
      </c>
      <c r="AI39" s="270"/>
      <c r="AJ39" s="271"/>
      <c r="AK39" s="275">
        <f>IFERROR(SUMIFS(データー!$H$8:$H$300,データー!$G$8:$G$300,AJ39,データー!$E$8:$E$300,$AJ$6),"-")</f>
        <v>0</v>
      </c>
      <c r="AL39" s="276">
        <f>IFERROR(SUMIFS(データー!$I$8:$I$300,データー!$G$8:$G$300,AJ39,データー!$E$8:$E$300,$AJ$6),"-")</f>
        <v>0</v>
      </c>
      <c r="AM39" s="276">
        <f>IFERROR(SUMIFS(データー!$J$8:$J$300,データー!$G$8:$G$300,AJ39,データー!$E$8:$E$300,$AJ$6),"-")</f>
        <v>0</v>
      </c>
      <c r="AN39" s="276">
        <f>IFERROR(SUMIFS(データー!$K$8:$K$300,データー!$G$8:$G$300,AJ39,データー!$E$8:$E$300,$AJ$6),"-")</f>
        <v>0</v>
      </c>
      <c r="AO39" s="276">
        <f>IFERROR(SUMIFS(データー!$L$8:$L$300,データー!$G$8:$G$300,AJ39,データー!$E$8:$E$300,$AJ$6),"-")</f>
        <v>0</v>
      </c>
      <c r="AP39" s="276">
        <f>IFERROR(SUMIFS(データー!$M$8:$M$300,データー!$G$8:$G$300,AJ39,データー!$E$8:$E$300,$AJ$6),"-")</f>
        <v>0</v>
      </c>
      <c r="AQ39" s="276">
        <f>IFERROR(SUMIFS(データー!$N$8:$N$300,データー!$G$8:$G$300,AJ39,データー!$E$8:$E$300,$AJ$6),"-")</f>
        <v>0</v>
      </c>
      <c r="AR39" s="276">
        <f>IFERROR(SUMIFS(データー!$O$8:$O$300,データー!$G$8:$G$300,AJ39,データー!$E$8:$E$300,$AJ$6),"-")</f>
        <v>0</v>
      </c>
      <c r="AS39" s="276">
        <f>IFERROR(SUMIFS(データー!$P$8:$P$300,データー!$G$8:$G$300,AJ39,データー!$E$8:$E$300,$AJ$6),"-")</f>
        <v>0</v>
      </c>
      <c r="AT39" s="276">
        <f>IFERROR(SUMIFS(データー!$Q$8:$Q$300,データー!$G$8:$G$300,AJ39,データー!$E$8:$E$300,$AJ$6),"-")</f>
        <v>0</v>
      </c>
      <c r="AU39" s="276">
        <f>IFERROR(SUMIFS(データー!$R$8:$R$300,データー!$G$8:$G$300,AJ39,データー!$E$8:$E$300,$AJ$6),"-")</f>
        <v>0</v>
      </c>
      <c r="AV39" s="276">
        <f>IFERROR(SUMIFS(データー!$S$8:$S$300,データー!$G$8:$G$300,AJ39,データー!$E$8:$E$300,$AJ$6),"-")</f>
        <v>0</v>
      </c>
      <c r="AW39" s="276">
        <f>IFERROR(SUMIFS(データー!$T$8:$T$300,データー!$G$8:$G$300,AJ39,データー!$E$8:$E$300,$AJ$6),"-")</f>
        <v>0</v>
      </c>
      <c r="AX39" s="276">
        <f>IFERROR(SUMIFS(データー!$U$8:$U$300,データー!$G$8:$G$300,AJ39,データー!$E$8:$E$300,$AJ$6),"-")</f>
        <v>0</v>
      </c>
      <c r="AY39" s="276">
        <f>IFERROR(SUMIFS(データー!$V$8:$V$300,データー!$G$8:$G$300,AJ39,データー!$E$8:$E$300,$AJ$6),"-")</f>
        <v>0</v>
      </c>
      <c r="AZ39" s="276">
        <f>IFERROR(SUMIFS(データー!$W$8:$W$300,データー!$G$8:$G$300,AJ39,データー!$E$8:$E$300,$AJ$6),"-")</f>
        <v>0</v>
      </c>
      <c r="BA39" s="276">
        <f>IFERROR(SUMIFS(データー!$X$8:$X$300,データー!$G$8:$G$300,AJ39,データー!$E$8:$E$300,$AJ$6),"-")</f>
        <v>0</v>
      </c>
      <c r="BB39" s="276">
        <f>IFERROR(SUMIFS(データー!$Y$8:$Y$300,データー!$G$8:$G$300,AJ39,データー!$E$8:$E$300,$AJ$6),"-")</f>
        <v>0</v>
      </c>
      <c r="BC39" s="271">
        <f>IFERROR(SUMIFS(データー!$Z$8:$Z$300,データー!$G$8:$G$300,AJ39,データー!$E$8:$E$300,$AJ$6),"-")</f>
        <v>0</v>
      </c>
      <c r="BD39" s="275">
        <f>IFERROR(SUMIFS(データー!$AA$8:$AA$300,データー!$G$8:$G$300,AJ39,データー!$E$8:$E$300,$AJ$6),"-")</f>
        <v>0</v>
      </c>
      <c r="BE39" s="281">
        <f>IFERROR(SUMIFS(データー!$AB$8:$AB$300,データー!$G$8:$G$300,AJ39,データー!$E$8:$E$300,$AJ$6),"-")</f>
        <v>0</v>
      </c>
      <c r="BF39" s="303" t="str">
        <f t="shared" si="21"/>
        <v/>
      </c>
      <c r="BG39" s="304" t="str">
        <f t="shared" si="22"/>
        <v/>
      </c>
      <c r="BH39" s="304" t="str">
        <f t="shared" si="23"/>
        <v/>
      </c>
      <c r="BI39" s="304" t="str">
        <f t="shared" si="24"/>
        <v/>
      </c>
      <c r="BJ39" s="304" t="str">
        <f t="shared" si="25"/>
        <v/>
      </c>
      <c r="BK39" s="304" t="str">
        <f t="shared" si="26"/>
        <v/>
      </c>
      <c r="BL39" s="305" t="str">
        <f t="shared" si="27"/>
        <v/>
      </c>
    </row>
    <row r="40" spans="3:64" ht="20.100000000000001" customHeight="1" x14ac:dyDescent="0.35">
      <c r="C40" s="270"/>
      <c r="D40" s="271"/>
      <c r="E40" s="275" t="str">
        <f>IF(D40="","",SUMIF(データー!$G$8:$G$300,D40,データー!$H$8:$H$300))</f>
        <v/>
      </c>
      <c r="F40" s="276" t="str">
        <f>IF(D40="","",SUMIF(データー!$G$8:$G$300,D40,データー!$I$8:$I$300))</f>
        <v/>
      </c>
      <c r="G40" s="276" t="str">
        <f>IF(D40="","",SUMIF(データー!$G$8:$G$300,D40,データー!$J$8:$J$300))</f>
        <v/>
      </c>
      <c r="H40" s="276" t="str">
        <f>IF(D40="","",SUMIF(データー!$G$8:$G$300,D40,データー!$K$8:$K$300))</f>
        <v/>
      </c>
      <c r="I40" s="276" t="str">
        <f>IF(D40="","",SUMIF(データー!$G$8:$G$300,D40,データー!$L$8:$L$300))</f>
        <v/>
      </c>
      <c r="J40" s="276" t="str">
        <f>IF(D40="","",SUMIF(データー!$G$8:$G$300,D40,データー!$M$8:$M$300))</f>
        <v/>
      </c>
      <c r="K40" s="276" t="str">
        <f>IF(D40="","",SUMIF(データー!$G$8:$G$300,D40,データー!$N$8:$N$300))</f>
        <v/>
      </c>
      <c r="L40" s="276" t="str">
        <f>IF(D40="","",SUMIF(データー!$G$8:$G$300,D40,データー!$O$8:$O$300))</f>
        <v/>
      </c>
      <c r="M40" s="276" t="str">
        <f>IF(D40="","",SUMIF(データー!$G$8:$G$300,D40,データー!$P$8:$P$300))</f>
        <v/>
      </c>
      <c r="N40" s="276" t="str">
        <f>IF(D40="","",SUMIF(データー!$G$8:$G$300,D40,データー!$Q$8:$Q$300))</f>
        <v/>
      </c>
      <c r="O40" s="276" t="str">
        <f>IF(D40="","",SUMIF(データー!$G$8:$G$300,D40,データー!$R$8:$R$300))</f>
        <v/>
      </c>
      <c r="P40" s="276" t="str">
        <f>IF(D40="","",SUMIF(データー!$G$8:$G$300,D40,データー!$S$8:$S$300))</f>
        <v/>
      </c>
      <c r="Q40" s="276" t="str">
        <f>IF(D40="","",SUMIF(データー!$G$8:$G$300,D40,データー!$T$8:$T$300))</f>
        <v/>
      </c>
      <c r="R40" s="276" t="str">
        <f>IF(D40="","",SUMIF(データー!$G$8:$G$300,D40,データー!$U$8:$U$300))</f>
        <v/>
      </c>
      <c r="S40" s="276" t="str">
        <f>IF(D40="","",SUMIF(データー!$G$8:$G$300,D40,データー!$V$8:$V$300))</f>
        <v/>
      </c>
      <c r="T40" s="276" t="str">
        <f>IF(D40="","",SUMIF(データー!$G$8:$G$300,D40,データー!$W$8:$W$300))</f>
        <v/>
      </c>
      <c r="U40" s="276" t="str">
        <f>IF(D40="","",SUMIF(データー!$G$8:$G$300,D40,データー!$X$8:$X$300))</f>
        <v/>
      </c>
      <c r="V40" s="276" t="str">
        <f>IF(D40="","",SUMIF(データー!$G$8:$G$300,D40,データー!$Y$8:$Y$300))</f>
        <v/>
      </c>
      <c r="W40" s="271" t="str">
        <f>IF(D40="","",SUMIF(データー!$G$8:$G$300,D40,データー!$Z$8:$Z$300))</f>
        <v/>
      </c>
      <c r="X40" s="275" t="str">
        <f>IF(D40="","",SUMIF(データー!$G$8:$G$300,D40,データー!$AA$8:$AA$300))</f>
        <v/>
      </c>
      <c r="Y40" s="281" t="str">
        <f>IF(D40="","",SUMIF(データー!$G$8:$G$300,D40,データー!$AB$8:$AB$300))</f>
        <v/>
      </c>
      <c r="Z40" s="303" t="str">
        <f t="shared" si="14"/>
        <v/>
      </c>
      <c r="AA40" s="304" t="str">
        <f t="shared" si="15"/>
        <v/>
      </c>
      <c r="AB40" s="304" t="str">
        <f t="shared" si="16"/>
        <v/>
      </c>
      <c r="AC40" s="304" t="str">
        <f t="shared" si="17"/>
        <v/>
      </c>
      <c r="AD40" s="304" t="str">
        <f t="shared" si="18"/>
        <v/>
      </c>
      <c r="AE40" s="304" t="str">
        <f t="shared" si="19"/>
        <v/>
      </c>
      <c r="AF40" s="305" t="str">
        <f t="shared" si="20"/>
        <v/>
      </c>
      <c r="AI40" s="363"/>
      <c r="AJ40" s="367"/>
      <c r="AK40" s="365">
        <f>IFERROR(SUMIFS(データー!$H$8:$H$300,データー!$G$8:$G$300,AJ40,データー!$E$8:$E$300,$AJ$6),"-")</f>
        <v>0</v>
      </c>
      <c r="AL40" s="366">
        <f>IFERROR(SUMIFS(データー!$I$8:$I$300,データー!$G$8:$G$300,AJ40,データー!$E$8:$E$300,$AJ$6),"-")</f>
        <v>0</v>
      </c>
      <c r="AM40" s="366">
        <f>IFERROR(SUMIFS(データー!$J$8:$J$300,データー!$G$8:$G$300,AJ40,データー!$E$8:$E$300,$AJ$6),"-")</f>
        <v>0</v>
      </c>
      <c r="AN40" s="366">
        <f>IFERROR(SUMIFS(データー!$K$8:$K$300,データー!$G$8:$G$300,AJ40,データー!$E$8:$E$300,$AJ$6),"-")</f>
        <v>0</v>
      </c>
      <c r="AO40" s="366">
        <f>IFERROR(SUMIFS(データー!$L$8:$L$300,データー!$G$8:$G$300,AJ40,データー!$E$8:$E$300,$AJ$6),"-")</f>
        <v>0</v>
      </c>
      <c r="AP40" s="366">
        <f>IFERROR(SUMIFS(データー!$M$8:$M$300,データー!$G$8:$G$300,AJ40,データー!$E$8:$E$300,$AJ$6),"-")</f>
        <v>0</v>
      </c>
      <c r="AQ40" s="366">
        <f>IFERROR(SUMIFS(データー!$N$8:$N$300,データー!$G$8:$G$300,AJ40,データー!$E$8:$E$300,$AJ$6),"-")</f>
        <v>0</v>
      </c>
      <c r="AR40" s="366">
        <f>IFERROR(SUMIFS(データー!$O$8:$O$300,データー!$G$8:$G$300,AJ40,データー!$E$8:$E$300,$AJ$6),"-")</f>
        <v>0</v>
      </c>
      <c r="AS40" s="366">
        <f>IFERROR(SUMIFS(データー!$P$8:$P$300,データー!$G$8:$G$300,AJ40,データー!$E$8:$E$300,$AJ$6),"-")</f>
        <v>0</v>
      </c>
      <c r="AT40" s="366">
        <f>IFERROR(SUMIFS(データー!$Q$8:$Q$300,データー!$G$8:$G$300,AJ40,データー!$E$8:$E$300,$AJ$6),"-")</f>
        <v>0</v>
      </c>
      <c r="AU40" s="366">
        <f>IFERROR(SUMIFS(データー!$R$8:$R$300,データー!$G$8:$G$300,AJ40,データー!$E$8:$E$300,$AJ$6),"-")</f>
        <v>0</v>
      </c>
      <c r="AV40" s="366">
        <f>IFERROR(SUMIFS(データー!$S$8:$S$300,データー!$G$8:$G$300,AJ40,データー!$E$8:$E$300,$AJ$6),"-")</f>
        <v>0</v>
      </c>
      <c r="AW40" s="366">
        <f>IFERROR(SUMIFS(データー!$T$8:$T$300,データー!$G$8:$G$300,AJ40,データー!$E$8:$E$300,$AJ$6),"-")</f>
        <v>0</v>
      </c>
      <c r="AX40" s="366">
        <f>IFERROR(SUMIFS(データー!$U$8:$U$300,データー!$G$8:$G$300,AJ40,データー!$E$8:$E$300,$AJ$6),"-")</f>
        <v>0</v>
      </c>
      <c r="AY40" s="366">
        <f>IFERROR(SUMIFS(データー!$V$8:$V$300,データー!$G$8:$G$300,AJ40,データー!$E$8:$E$300,$AJ$6),"-")</f>
        <v>0</v>
      </c>
      <c r="AZ40" s="366">
        <f>IFERROR(SUMIFS(データー!$W$8:$W$300,データー!$G$8:$G$300,AJ40,データー!$E$8:$E$300,$AJ$6),"-")</f>
        <v>0</v>
      </c>
      <c r="BA40" s="366">
        <f>IFERROR(SUMIFS(データー!$X$8:$X$300,データー!$G$8:$G$300,AJ40,データー!$E$8:$E$300,$AJ$6),"-")</f>
        <v>0</v>
      </c>
      <c r="BB40" s="366">
        <f>IFERROR(SUMIFS(データー!$Y$8:$Y$300,データー!$G$8:$G$300,AJ40,データー!$E$8:$E$300,$AJ$6),"-")</f>
        <v>0</v>
      </c>
      <c r="BC40" s="367">
        <f>IFERROR(SUMIFS(データー!$Z$8:$Z$300,データー!$G$8:$G$300,AJ40,データー!$E$8:$E$300,$AJ$6),"-")</f>
        <v>0</v>
      </c>
      <c r="BD40" s="365">
        <f>IFERROR(SUMIFS(データー!$AA$8:$AA$300,データー!$G$8:$G$300,AJ40,データー!$E$8:$E$300,$AJ$6),"-")</f>
        <v>0</v>
      </c>
      <c r="BE40" s="368">
        <f>IFERROR(SUMIFS(データー!$AB$8:$AB$300,データー!$G$8:$G$300,AJ40,データー!$E$8:$E$300,$AJ$6),"-")</f>
        <v>0</v>
      </c>
      <c r="BF40" s="369" t="str">
        <f t="shared" si="21"/>
        <v/>
      </c>
      <c r="BG40" s="370" t="str">
        <f t="shared" si="22"/>
        <v/>
      </c>
      <c r="BH40" s="370" t="str">
        <f t="shared" si="23"/>
        <v/>
      </c>
      <c r="BI40" s="370" t="str">
        <f t="shared" si="24"/>
        <v/>
      </c>
      <c r="BJ40" s="370" t="str">
        <f t="shared" si="25"/>
        <v/>
      </c>
      <c r="BK40" s="370" t="str">
        <f t="shared" si="26"/>
        <v/>
      </c>
      <c r="BL40" s="371" t="str">
        <f t="shared" si="27"/>
        <v/>
      </c>
    </row>
    <row r="41" spans="3:64" ht="20.100000000000001" customHeight="1" x14ac:dyDescent="0.35">
      <c r="C41" s="270"/>
      <c r="D41" s="271"/>
      <c r="E41" s="275" t="str">
        <f>IF(D41="","",SUMIF(データー!$G$8:$G$300,D41,データー!$H$8:$H$300))</f>
        <v/>
      </c>
      <c r="F41" s="276" t="str">
        <f>IF(D41="","",SUMIF(データー!$G$8:$G$300,D41,データー!$I$8:$I$300))</f>
        <v/>
      </c>
      <c r="G41" s="276" t="str">
        <f>IF(D41="","",SUMIF(データー!$G$8:$G$300,D41,データー!$J$8:$J$300))</f>
        <v/>
      </c>
      <c r="H41" s="276" t="str">
        <f>IF(D41="","",SUMIF(データー!$G$8:$G$300,D41,データー!$K$8:$K$300))</f>
        <v/>
      </c>
      <c r="I41" s="276" t="str">
        <f>IF(D41="","",SUMIF(データー!$G$8:$G$300,D41,データー!$L$8:$L$300))</f>
        <v/>
      </c>
      <c r="J41" s="276" t="str">
        <f>IF(D41="","",SUMIF(データー!$G$8:$G$300,D41,データー!$M$8:$M$300))</f>
        <v/>
      </c>
      <c r="K41" s="276" t="str">
        <f>IF(D41="","",SUMIF(データー!$G$8:$G$300,D41,データー!$N$8:$N$300))</f>
        <v/>
      </c>
      <c r="L41" s="276" t="str">
        <f>IF(D41="","",SUMIF(データー!$G$8:$G$300,D41,データー!$O$8:$O$300))</f>
        <v/>
      </c>
      <c r="M41" s="276" t="str">
        <f>IF(D41="","",SUMIF(データー!$G$8:$G$300,D41,データー!$P$8:$P$300))</f>
        <v/>
      </c>
      <c r="N41" s="276" t="str">
        <f>IF(D41="","",SUMIF(データー!$G$8:$G$300,D41,データー!$Q$8:$Q$300))</f>
        <v/>
      </c>
      <c r="O41" s="276" t="str">
        <f>IF(D41="","",SUMIF(データー!$G$8:$G$300,D41,データー!$R$8:$R$300))</f>
        <v/>
      </c>
      <c r="P41" s="276" t="str">
        <f>IF(D41="","",SUMIF(データー!$G$8:$G$300,D41,データー!$S$8:$S$300))</f>
        <v/>
      </c>
      <c r="Q41" s="276" t="str">
        <f>IF(D41="","",SUMIF(データー!$G$8:$G$300,D41,データー!$T$8:$T$300))</f>
        <v/>
      </c>
      <c r="R41" s="276" t="str">
        <f>IF(D41="","",SUMIF(データー!$G$8:$G$300,D41,データー!$U$8:$U$300))</f>
        <v/>
      </c>
      <c r="S41" s="276" t="str">
        <f>IF(D41="","",SUMIF(データー!$G$8:$G$300,D41,データー!$V$8:$V$300))</f>
        <v/>
      </c>
      <c r="T41" s="276" t="str">
        <f>IF(D41="","",SUMIF(データー!$G$8:$G$300,D41,データー!$W$8:$W$300))</f>
        <v/>
      </c>
      <c r="U41" s="276" t="str">
        <f>IF(D41="","",SUMIF(データー!$G$8:$G$300,D41,データー!$X$8:$X$300))</f>
        <v/>
      </c>
      <c r="V41" s="276" t="str">
        <f>IF(D41="","",SUMIF(データー!$G$8:$G$300,D41,データー!$Y$8:$Y$300))</f>
        <v/>
      </c>
      <c r="W41" s="271" t="str">
        <f>IF(D41="","",SUMIF(データー!$G$8:$G$300,D41,データー!$Z$8:$Z$300))</f>
        <v/>
      </c>
      <c r="X41" s="275" t="str">
        <f>IF(D41="","",SUMIF(データー!$G$8:$G$300,D41,データー!$AA$8:$AA$300))</f>
        <v/>
      </c>
      <c r="Y41" s="281" t="str">
        <f>IF(D41="","",SUMIF(データー!$G$8:$G$300,D41,データー!$AB$8:$AB$300))</f>
        <v/>
      </c>
      <c r="Z41" s="303" t="str">
        <f t="shared" si="14"/>
        <v/>
      </c>
      <c r="AA41" s="304" t="str">
        <f t="shared" si="15"/>
        <v/>
      </c>
      <c r="AB41" s="304" t="str">
        <f t="shared" si="16"/>
        <v/>
      </c>
      <c r="AC41" s="304" t="str">
        <f t="shared" si="17"/>
        <v/>
      </c>
      <c r="AD41" s="304" t="str">
        <f t="shared" si="18"/>
        <v/>
      </c>
      <c r="AE41" s="304" t="str">
        <f t="shared" si="19"/>
        <v/>
      </c>
      <c r="AF41" s="305" t="str">
        <f t="shared" si="20"/>
        <v/>
      </c>
      <c r="AI41" s="270"/>
      <c r="AJ41" s="271"/>
      <c r="AK41" s="275">
        <f>IFERROR(SUMIFS(データー!$H$8:$H$300,データー!$G$8:$G$300,AJ41,データー!$E$8:$E$300,$AJ$6),"-")</f>
        <v>0</v>
      </c>
      <c r="AL41" s="276">
        <f>IFERROR(SUMIFS(データー!$I$8:$I$300,データー!$G$8:$G$300,AJ41,データー!$E$8:$E$300,$AJ$6),"-")</f>
        <v>0</v>
      </c>
      <c r="AM41" s="276">
        <f>IFERROR(SUMIFS(データー!$J$8:$J$300,データー!$G$8:$G$300,AJ41,データー!$E$8:$E$300,$AJ$6),"-")</f>
        <v>0</v>
      </c>
      <c r="AN41" s="276">
        <f>IFERROR(SUMIFS(データー!$K$8:$K$300,データー!$G$8:$G$300,AJ41,データー!$E$8:$E$300,$AJ$6),"-")</f>
        <v>0</v>
      </c>
      <c r="AO41" s="276">
        <f>IFERROR(SUMIFS(データー!$L$8:$L$300,データー!$G$8:$G$300,AJ41,データー!$E$8:$E$300,$AJ$6),"-")</f>
        <v>0</v>
      </c>
      <c r="AP41" s="276">
        <f>IFERROR(SUMIFS(データー!$M$8:$M$300,データー!$G$8:$G$300,AJ41,データー!$E$8:$E$300,$AJ$6),"-")</f>
        <v>0</v>
      </c>
      <c r="AQ41" s="276">
        <f>IFERROR(SUMIFS(データー!$N$8:$N$300,データー!$G$8:$G$300,AJ41,データー!$E$8:$E$300,$AJ$6),"-")</f>
        <v>0</v>
      </c>
      <c r="AR41" s="276">
        <f>IFERROR(SUMIFS(データー!$O$8:$O$300,データー!$G$8:$G$300,AJ41,データー!$E$8:$E$300,$AJ$6),"-")</f>
        <v>0</v>
      </c>
      <c r="AS41" s="276">
        <f>IFERROR(SUMIFS(データー!$P$8:$P$300,データー!$G$8:$G$300,AJ41,データー!$E$8:$E$300,$AJ$6),"-")</f>
        <v>0</v>
      </c>
      <c r="AT41" s="276">
        <f>IFERROR(SUMIFS(データー!$Q$8:$Q$300,データー!$G$8:$G$300,AJ41,データー!$E$8:$E$300,$AJ$6),"-")</f>
        <v>0</v>
      </c>
      <c r="AU41" s="276">
        <f>IFERROR(SUMIFS(データー!$R$8:$R$300,データー!$G$8:$G$300,AJ41,データー!$E$8:$E$300,$AJ$6),"-")</f>
        <v>0</v>
      </c>
      <c r="AV41" s="276">
        <f>IFERROR(SUMIFS(データー!$S$8:$S$300,データー!$G$8:$G$300,AJ41,データー!$E$8:$E$300,$AJ$6),"-")</f>
        <v>0</v>
      </c>
      <c r="AW41" s="276">
        <f>IFERROR(SUMIFS(データー!$T$8:$T$300,データー!$G$8:$G$300,AJ41,データー!$E$8:$E$300,$AJ$6),"-")</f>
        <v>0</v>
      </c>
      <c r="AX41" s="276">
        <f>IFERROR(SUMIFS(データー!$U$8:$U$300,データー!$G$8:$G$300,AJ41,データー!$E$8:$E$300,$AJ$6),"-")</f>
        <v>0</v>
      </c>
      <c r="AY41" s="276">
        <f>IFERROR(SUMIFS(データー!$V$8:$V$300,データー!$G$8:$G$300,AJ41,データー!$E$8:$E$300,$AJ$6),"-")</f>
        <v>0</v>
      </c>
      <c r="AZ41" s="276">
        <f>IFERROR(SUMIFS(データー!$W$8:$W$300,データー!$G$8:$G$300,AJ41,データー!$E$8:$E$300,$AJ$6),"-")</f>
        <v>0</v>
      </c>
      <c r="BA41" s="276">
        <f>IFERROR(SUMIFS(データー!$X$8:$X$300,データー!$G$8:$G$300,AJ41,データー!$E$8:$E$300,$AJ$6),"-")</f>
        <v>0</v>
      </c>
      <c r="BB41" s="276">
        <f>IFERROR(SUMIFS(データー!$Y$8:$Y$300,データー!$G$8:$G$300,AJ41,データー!$E$8:$E$300,$AJ$6),"-")</f>
        <v>0</v>
      </c>
      <c r="BC41" s="271">
        <f>IFERROR(SUMIFS(データー!$Z$8:$Z$300,データー!$G$8:$G$300,AJ41,データー!$E$8:$E$300,$AJ$6),"-")</f>
        <v>0</v>
      </c>
      <c r="BD41" s="275">
        <f>IFERROR(SUMIFS(データー!$AA$8:$AA$300,データー!$G$8:$G$300,AJ41,データー!$E$8:$E$300,$AJ$6),"-")</f>
        <v>0</v>
      </c>
      <c r="BE41" s="281">
        <f>IFERROR(SUMIFS(データー!$AB$8:$AB$300,データー!$G$8:$G$300,AJ41,データー!$E$8:$E$300,$AJ$6),"-")</f>
        <v>0</v>
      </c>
      <c r="BF41" s="303" t="str">
        <f t="shared" si="21"/>
        <v/>
      </c>
      <c r="BG41" s="304" t="str">
        <f t="shared" si="22"/>
        <v/>
      </c>
      <c r="BH41" s="304" t="str">
        <f t="shared" si="23"/>
        <v/>
      </c>
      <c r="BI41" s="304" t="str">
        <f t="shared" si="24"/>
        <v/>
      </c>
      <c r="BJ41" s="304" t="str">
        <f t="shared" si="25"/>
        <v/>
      </c>
      <c r="BK41" s="304" t="str">
        <f t="shared" si="26"/>
        <v/>
      </c>
      <c r="BL41" s="305" t="str">
        <f t="shared" si="27"/>
        <v/>
      </c>
    </row>
    <row r="42" spans="3:64" ht="20.100000000000001" customHeight="1" x14ac:dyDescent="0.35">
      <c r="C42" s="270"/>
      <c r="D42" s="271"/>
      <c r="E42" s="275" t="str">
        <f>IF(D42="","",SUMIF(データー!$G$8:$G$300,D42,データー!$H$8:$H$300))</f>
        <v/>
      </c>
      <c r="F42" s="276" t="str">
        <f>IF(D42="","",SUMIF(データー!$G$8:$G$300,D42,データー!$I$8:$I$300))</f>
        <v/>
      </c>
      <c r="G42" s="276" t="str">
        <f>IF(D42="","",SUMIF(データー!$G$8:$G$300,D42,データー!$J$8:$J$300))</f>
        <v/>
      </c>
      <c r="H42" s="276" t="str">
        <f>IF(D42="","",SUMIF(データー!$G$8:$G$300,D42,データー!$K$8:$K$300))</f>
        <v/>
      </c>
      <c r="I42" s="276" t="str">
        <f>IF(D42="","",SUMIF(データー!$G$8:$G$300,D42,データー!$L$8:$L$300))</f>
        <v/>
      </c>
      <c r="J42" s="276" t="str">
        <f>IF(D42="","",SUMIF(データー!$G$8:$G$300,D42,データー!$M$8:$M$300))</f>
        <v/>
      </c>
      <c r="K42" s="276" t="str">
        <f>IF(D42="","",SUMIF(データー!$G$8:$G$300,D42,データー!$N$8:$N$300))</f>
        <v/>
      </c>
      <c r="L42" s="276" t="str">
        <f>IF(D42="","",SUMIF(データー!$G$8:$G$300,D42,データー!$O$8:$O$300))</f>
        <v/>
      </c>
      <c r="M42" s="276" t="str">
        <f>IF(D42="","",SUMIF(データー!$G$8:$G$300,D42,データー!$P$8:$P$300))</f>
        <v/>
      </c>
      <c r="N42" s="276" t="str">
        <f>IF(D42="","",SUMIF(データー!$G$8:$G$300,D42,データー!$Q$8:$Q$300))</f>
        <v/>
      </c>
      <c r="O42" s="276" t="str">
        <f>IF(D42="","",SUMIF(データー!$G$8:$G$300,D42,データー!$R$8:$R$300))</f>
        <v/>
      </c>
      <c r="P42" s="276" t="str">
        <f>IF(D42="","",SUMIF(データー!$G$8:$G$300,D42,データー!$S$8:$S$300))</f>
        <v/>
      </c>
      <c r="Q42" s="276" t="str">
        <f>IF(D42="","",SUMIF(データー!$G$8:$G$300,D42,データー!$T$8:$T$300))</f>
        <v/>
      </c>
      <c r="R42" s="276" t="str">
        <f>IF(D42="","",SUMIF(データー!$G$8:$G$300,D42,データー!$U$8:$U$300))</f>
        <v/>
      </c>
      <c r="S42" s="276" t="str">
        <f>IF(D42="","",SUMIF(データー!$G$8:$G$300,D42,データー!$V$8:$V$300))</f>
        <v/>
      </c>
      <c r="T42" s="276" t="str">
        <f>IF(D42="","",SUMIF(データー!$G$8:$G$300,D42,データー!$W$8:$W$300))</f>
        <v/>
      </c>
      <c r="U42" s="276" t="str">
        <f>IF(D42="","",SUMIF(データー!$G$8:$G$300,D42,データー!$X$8:$X$300))</f>
        <v/>
      </c>
      <c r="V42" s="276" t="str">
        <f>IF(D42="","",SUMIF(データー!$G$8:$G$300,D42,データー!$Y$8:$Y$300))</f>
        <v/>
      </c>
      <c r="W42" s="271" t="str">
        <f>IF(D42="","",SUMIF(データー!$G$8:$G$300,D42,データー!$Z$8:$Z$300))</f>
        <v/>
      </c>
      <c r="X42" s="275" t="str">
        <f>IF(D42="","",SUMIF(データー!$G$8:$G$300,D42,データー!$AA$8:$AA$300))</f>
        <v/>
      </c>
      <c r="Y42" s="281" t="str">
        <f>IF(D42="","",SUMIF(データー!$G$8:$G$300,D42,データー!$AB$8:$AB$300))</f>
        <v/>
      </c>
      <c r="Z42" s="303" t="str">
        <f t="shared" si="14"/>
        <v/>
      </c>
      <c r="AA42" s="304" t="str">
        <f t="shared" si="15"/>
        <v/>
      </c>
      <c r="AB42" s="304" t="str">
        <f t="shared" si="16"/>
        <v/>
      </c>
      <c r="AC42" s="304" t="str">
        <f t="shared" si="17"/>
        <v/>
      </c>
      <c r="AD42" s="304" t="str">
        <f t="shared" si="18"/>
        <v/>
      </c>
      <c r="AE42" s="304" t="str">
        <f t="shared" si="19"/>
        <v/>
      </c>
      <c r="AF42" s="305" t="str">
        <f t="shared" si="20"/>
        <v/>
      </c>
      <c r="AI42" s="363"/>
      <c r="AJ42" s="367"/>
      <c r="AK42" s="365">
        <f>IFERROR(SUMIFS(データー!$H$8:$H$300,データー!$G$8:$G$300,AJ42,データー!$E$8:$E$300,$AJ$6),"-")</f>
        <v>0</v>
      </c>
      <c r="AL42" s="366">
        <f>IFERROR(SUMIFS(データー!$I$8:$I$300,データー!$G$8:$G$300,AJ42,データー!$E$8:$E$300,$AJ$6),"-")</f>
        <v>0</v>
      </c>
      <c r="AM42" s="366">
        <f>IFERROR(SUMIFS(データー!$J$8:$J$300,データー!$G$8:$G$300,AJ42,データー!$E$8:$E$300,$AJ$6),"-")</f>
        <v>0</v>
      </c>
      <c r="AN42" s="366">
        <f>IFERROR(SUMIFS(データー!$K$8:$K$300,データー!$G$8:$G$300,AJ42,データー!$E$8:$E$300,$AJ$6),"-")</f>
        <v>0</v>
      </c>
      <c r="AO42" s="366">
        <f>IFERROR(SUMIFS(データー!$L$8:$L$300,データー!$G$8:$G$300,AJ42,データー!$E$8:$E$300,$AJ$6),"-")</f>
        <v>0</v>
      </c>
      <c r="AP42" s="366">
        <f>IFERROR(SUMIFS(データー!$M$8:$M$300,データー!$G$8:$G$300,AJ42,データー!$E$8:$E$300,$AJ$6),"-")</f>
        <v>0</v>
      </c>
      <c r="AQ42" s="366">
        <f>IFERROR(SUMIFS(データー!$N$8:$N$300,データー!$G$8:$G$300,AJ42,データー!$E$8:$E$300,$AJ$6),"-")</f>
        <v>0</v>
      </c>
      <c r="AR42" s="366">
        <f>IFERROR(SUMIFS(データー!$O$8:$O$300,データー!$G$8:$G$300,AJ42,データー!$E$8:$E$300,$AJ$6),"-")</f>
        <v>0</v>
      </c>
      <c r="AS42" s="366">
        <f>IFERROR(SUMIFS(データー!$P$8:$P$300,データー!$G$8:$G$300,AJ42,データー!$E$8:$E$300,$AJ$6),"-")</f>
        <v>0</v>
      </c>
      <c r="AT42" s="366">
        <f>IFERROR(SUMIFS(データー!$Q$8:$Q$300,データー!$G$8:$G$300,AJ42,データー!$E$8:$E$300,$AJ$6),"-")</f>
        <v>0</v>
      </c>
      <c r="AU42" s="366">
        <f>IFERROR(SUMIFS(データー!$R$8:$R$300,データー!$G$8:$G$300,AJ42,データー!$E$8:$E$300,$AJ$6),"-")</f>
        <v>0</v>
      </c>
      <c r="AV42" s="366">
        <f>IFERROR(SUMIFS(データー!$S$8:$S$300,データー!$G$8:$G$300,AJ42,データー!$E$8:$E$300,$AJ$6),"-")</f>
        <v>0</v>
      </c>
      <c r="AW42" s="366">
        <f>IFERROR(SUMIFS(データー!$T$8:$T$300,データー!$G$8:$G$300,AJ42,データー!$E$8:$E$300,$AJ$6),"-")</f>
        <v>0</v>
      </c>
      <c r="AX42" s="366">
        <f>IFERROR(SUMIFS(データー!$U$8:$U$300,データー!$G$8:$G$300,AJ42,データー!$E$8:$E$300,$AJ$6),"-")</f>
        <v>0</v>
      </c>
      <c r="AY42" s="366">
        <f>IFERROR(SUMIFS(データー!$V$8:$V$300,データー!$G$8:$G$300,AJ42,データー!$E$8:$E$300,$AJ$6),"-")</f>
        <v>0</v>
      </c>
      <c r="AZ42" s="366">
        <f>IFERROR(SUMIFS(データー!$W$8:$W$300,データー!$G$8:$G$300,AJ42,データー!$E$8:$E$300,$AJ$6),"-")</f>
        <v>0</v>
      </c>
      <c r="BA42" s="366">
        <f>IFERROR(SUMIFS(データー!$X$8:$X$300,データー!$G$8:$G$300,AJ42,データー!$E$8:$E$300,$AJ$6),"-")</f>
        <v>0</v>
      </c>
      <c r="BB42" s="366">
        <f>IFERROR(SUMIFS(データー!$Y$8:$Y$300,データー!$G$8:$G$300,AJ42,データー!$E$8:$E$300,$AJ$6),"-")</f>
        <v>0</v>
      </c>
      <c r="BC42" s="367">
        <f>IFERROR(SUMIFS(データー!$Z$8:$Z$300,データー!$G$8:$G$300,AJ42,データー!$E$8:$E$300,$AJ$6),"-")</f>
        <v>0</v>
      </c>
      <c r="BD42" s="365">
        <f>IFERROR(SUMIFS(データー!$AA$8:$AA$300,データー!$G$8:$G$300,AJ42,データー!$E$8:$E$300,$AJ$6),"-")</f>
        <v>0</v>
      </c>
      <c r="BE42" s="368">
        <f>IFERROR(SUMIFS(データー!$AB$8:$AB$300,データー!$G$8:$G$300,AJ42,データー!$E$8:$E$300,$AJ$6),"-")</f>
        <v>0</v>
      </c>
      <c r="BF42" s="369" t="str">
        <f t="shared" si="21"/>
        <v/>
      </c>
      <c r="BG42" s="370" t="str">
        <f t="shared" si="22"/>
        <v/>
      </c>
      <c r="BH42" s="370" t="str">
        <f t="shared" si="23"/>
        <v/>
      </c>
      <c r="BI42" s="370" t="str">
        <f t="shared" si="24"/>
        <v/>
      </c>
      <c r="BJ42" s="370" t="str">
        <f t="shared" si="25"/>
        <v/>
      </c>
      <c r="BK42" s="370" t="str">
        <f t="shared" si="26"/>
        <v/>
      </c>
      <c r="BL42" s="371" t="str">
        <f t="shared" si="27"/>
        <v/>
      </c>
    </row>
    <row r="43" spans="3:64" ht="20.100000000000001" customHeight="1" x14ac:dyDescent="0.35">
      <c r="C43" s="270"/>
      <c r="D43" s="271"/>
      <c r="E43" s="275" t="str">
        <f>IF(D43="","",SUMIF(データー!$G$8:$G$300,D43,データー!$H$8:$H$300))</f>
        <v/>
      </c>
      <c r="F43" s="276" t="str">
        <f>IF(D43="","",SUMIF(データー!$G$8:$G$300,D43,データー!$I$8:$I$300))</f>
        <v/>
      </c>
      <c r="G43" s="276" t="str">
        <f>IF(D43="","",SUMIF(データー!$G$8:$G$300,D43,データー!$J$8:$J$300))</f>
        <v/>
      </c>
      <c r="H43" s="276" t="str">
        <f>IF(D43="","",SUMIF(データー!$G$8:$G$300,D43,データー!$K$8:$K$300))</f>
        <v/>
      </c>
      <c r="I43" s="276" t="str">
        <f>IF(D43="","",SUMIF(データー!$G$8:$G$300,D43,データー!$L$8:$L$300))</f>
        <v/>
      </c>
      <c r="J43" s="276" t="str">
        <f>IF(D43="","",SUMIF(データー!$G$8:$G$300,D43,データー!$M$8:$M$300))</f>
        <v/>
      </c>
      <c r="K43" s="276" t="str">
        <f>IF(D43="","",SUMIF(データー!$G$8:$G$300,D43,データー!$N$8:$N$300))</f>
        <v/>
      </c>
      <c r="L43" s="276" t="str">
        <f>IF(D43="","",SUMIF(データー!$G$8:$G$300,D43,データー!$O$8:$O$300))</f>
        <v/>
      </c>
      <c r="M43" s="276" t="str">
        <f>IF(D43="","",SUMIF(データー!$G$8:$G$300,D43,データー!$P$8:$P$300))</f>
        <v/>
      </c>
      <c r="N43" s="276" t="str">
        <f>IF(D43="","",SUMIF(データー!$G$8:$G$300,D43,データー!$Q$8:$Q$300))</f>
        <v/>
      </c>
      <c r="O43" s="276" t="str">
        <f>IF(D43="","",SUMIF(データー!$G$8:$G$300,D43,データー!$R$8:$R$300))</f>
        <v/>
      </c>
      <c r="P43" s="276" t="str">
        <f>IF(D43="","",SUMIF(データー!$G$8:$G$300,D43,データー!$S$8:$S$300))</f>
        <v/>
      </c>
      <c r="Q43" s="276" t="str">
        <f>IF(D43="","",SUMIF(データー!$G$8:$G$300,D43,データー!$T$8:$T$300))</f>
        <v/>
      </c>
      <c r="R43" s="276" t="str">
        <f>IF(D43="","",SUMIF(データー!$G$8:$G$300,D43,データー!$U$8:$U$300))</f>
        <v/>
      </c>
      <c r="S43" s="276" t="str">
        <f>IF(D43="","",SUMIF(データー!$G$8:$G$300,D43,データー!$V$8:$V$300))</f>
        <v/>
      </c>
      <c r="T43" s="276" t="str">
        <f>IF(D43="","",SUMIF(データー!$G$8:$G$300,D43,データー!$W$8:$W$300))</f>
        <v/>
      </c>
      <c r="U43" s="276" t="str">
        <f>IF(D43="","",SUMIF(データー!$G$8:$G$300,D43,データー!$X$8:$X$300))</f>
        <v/>
      </c>
      <c r="V43" s="276" t="str">
        <f>IF(D43="","",SUMIF(データー!$G$8:$G$300,D43,データー!$Y$8:$Y$300))</f>
        <v/>
      </c>
      <c r="W43" s="271" t="str">
        <f>IF(D43="","",SUMIF(データー!$G$8:$G$300,D43,データー!$Z$8:$Z$300))</f>
        <v/>
      </c>
      <c r="X43" s="275" t="str">
        <f>IF(D43="","",SUMIF(データー!$G$8:$G$300,D43,データー!$AA$8:$AA$300))</f>
        <v/>
      </c>
      <c r="Y43" s="281" t="str">
        <f>IF(D43="","",SUMIF(データー!$G$8:$G$300,D43,データー!$AB$8:$AB$300))</f>
        <v/>
      </c>
      <c r="Z43" s="303" t="str">
        <f t="shared" si="14"/>
        <v/>
      </c>
      <c r="AA43" s="304" t="str">
        <f t="shared" si="15"/>
        <v/>
      </c>
      <c r="AB43" s="304" t="str">
        <f t="shared" si="16"/>
        <v/>
      </c>
      <c r="AC43" s="304" t="str">
        <f t="shared" si="17"/>
        <v/>
      </c>
      <c r="AD43" s="304" t="str">
        <f t="shared" si="18"/>
        <v/>
      </c>
      <c r="AE43" s="304" t="str">
        <f t="shared" si="19"/>
        <v/>
      </c>
      <c r="AF43" s="305" t="str">
        <f t="shared" si="20"/>
        <v/>
      </c>
      <c r="AI43" s="270"/>
      <c r="AJ43" s="271"/>
      <c r="AK43" s="275">
        <f>IFERROR(SUMIFS(データー!$H$8:$H$300,データー!$G$8:$G$300,AJ43,データー!$E$8:$E$300,$AJ$6),"-")</f>
        <v>0</v>
      </c>
      <c r="AL43" s="276">
        <f>IFERROR(SUMIFS(データー!$I$8:$I$300,データー!$G$8:$G$300,AJ43,データー!$E$8:$E$300,$AJ$6),"-")</f>
        <v>0</v>
      </c>
      <c r="AM43" s="276">
        <f>IFERROR(SUMIFS(データー!$J$8:$J$300,データー!$G$8:$G$300,AJ43,データー!$E$8:$E$300,$AJ$6),"-")</f>
        <v>0</v>
      </c>
      <c r="AN43" s="276">
        <f>IFERROR(SUMIFS(データー!$K$8:$K$300,データー!$G$8:$G$300,AJ43,データー!$E$8:$E$300,$AJ$6),"-")</f>
        <v>0</v>
      </c>
      <c r="AO43" s="276">
        <f>IFERROR(SUMIFS(データー!$L$8:$L$300,データー!$G$8:$G$300,AJ43,データー!$E$8:$E$300,$AJ$6),"-")</f>
        <v>0</v>
      </c>
      <c r="AP43" s="276">
        <f>IFERROR(SUMIFS(データー!$M$8:$M$300,データー!$G$8:$G$300,AJ43,データー!$E$8:$E$300,$AJ$6),"-")</f>
        <v>0</v>
      </c>
      <c r="AQ43" s="276">
        <f>IFERROR(SUMIFS(データー!$N$8:$N$300,データー!$G$8:$G$300,AJ43,データー!$E$8:$E$300,$AJ$6),"-")</f>
        <v>0</v>
      </c>
      <c r="AR43" s="276">
        <f>IFERROR(SUMIFS(データー!$O$8:$O$300,データー!$G$8:$G$300,AJ43,データー!$E$8:$E$300,$AJ$6),"-")</f>
        <v>0</v>
      </c>
      <c r="AS43" s="276">
        <f>IFERROR(SUMIFS(データー!$P$8:$P$300,データー!$G$8:$G$300,AJ43,データー!$E$8:$E$300,$AJ$6),"-")</f>
        <v>0</v>
      </c>
      <c r="AT43" s="276">
        <f>IFERROR(SUMIFS(データー!$Q$8:$Q$300,データー!$G$8:$G$300,AJ43,データー!$E$8:$E$300,$AJ$6),"-")</f>
        <v>0</v>
      </c>
      <c r="AU43" s="276">
        <f>IFERROR(SUMIFS(データー!$R$8:$R$300,データー!$G$8:$G$300,AJ43,データー!$E$8:$E$300,$AJ$6),"-")</f>
        <v>0</v>
      </c>
      <c r="AV43" s="276">
        <f>IFERROR(SUMIFS(データー!$S$8:$S$300,データー!$G$8:$G$300,AJ43,データー!$E$8:$E$300,$AJ$6),"-")</f>
        <v>0</v>
      </c>
      <c r="AW43" s="276">
        <f>IFERROR(SUMIFS(データー!$T$8:$T$300,データー!$G$8:$G$300,AJ43,データー!$E$8:$E$300,$AJ$6),"-")</f>
        <v>0</v>
      </c>
      <c r="AX43" s="276">
        <f>IFERROR(SUMIFS(データー!$U$8:$U$300,データー!$G$8:$G$300,AJ43,データー!$E$8:$E$300,$AJ$6),"-")</f>
        <v>0</v>
      </c>
      <c r="AY43" s="276">
        <f>IFERROR(SUMIFS(データー!$V$8:$V$300,データー!$G$8:$G$300,AJ43,データー!$E$8:$E$300,$AJ$6),"-")</f>
        <v>0</v>
      </c>
      <c r="AZ43" s="276">
        <f>IFERROR(SUMIFS(データー!$W$8:$W$300,データー!$G$8:$G$300,AJ43,データー!$E$8:$E$300,$AJ$6),"-")</f>
        <v>0</v>
      </c>
      <c r="BA43" s="276">
        <f>IFERROR(SUMIFS(データー!$X$8:$X$300,データー!$G$8:$G$300,AJ43,データー!$E$8:$E$300,$AJ$6),"-")</f>
        <v>0</v>
      </c>
      <c r="BB43" s="276">
        <f>IFERROR(SUMIFS(データー!$Y$8:$Y$300,データー!$G$8:$G$300,AJ43,データー!$E$8:$E$300,$AJ$6),"-")</f>
        <v>0</v>
      </c>
      <c r="BC43" s="271">
        <f>IFERROR(SUMIFS(データー!$Z$8:$Z$300,データー!$G$8:$G$300,AJ43,データー!$E$8:$E$300,$AJ$6),"-")</f>
        <v>0</v>
      </c>
      <c r="BD43" s="275">
        <f>IFERROR(SUMIFS(データー!$AA$8:$AA$300,データー!$G$8:$G$300,AJ43,データー!$E$8:$E$300,$AJ$6),"-")</f>
        <v>0</v>
      </c>
      <c r="BE43" s="281">
        <f>IFERROR(SUMIFS(データー!$AB$8:$AB$300,データー!$G$8:$G$300,AJ43,データー!$E$8:$E$300,$AJ$6),"-")</f>
        <v>0</v>
      </c>
      <c r="BF43" s="303" t="str">
        <f t="shared" si="21"/>
        <v/>
      </c>
      <c r="BG43" s="304" t="str">
        <f t="shared" si="22"/>
        <v/>
      </c>
      <c r="BH43" s="304" t="str">
        <f t="shared" si="23"/>
        <v/>
      </c>
      <c r="BI43" s="304" t="str">
        <f t="shared" si="24"/>
        <v/>
      </c>
      <c r="BJ43" s="304" t="str">
        <f t="shared" si="25"/>
        <v/>
      </c>
      <c r="BK43" s="304" t="str">
        <f t="shared" si="26"/>
        <v/>
      </c>
      <c r="BL43" s="305" t="str">
        <f t="shared" si="27"/>
        <v/>
      </c>
    </row>
    <row r="44" spans="3:64" ht="20.100000000000001" customHeight="1" thickBot="1" x14ac:dyDescent="0.4">
      <c r="C44" s="285"/>
      <c r="D44" s="279"/>
      <c r="E44" s="277" t="str">
        <f>IF(D44="","",SUMIF(データー!$G$8:$G$300,D44,データー!$H$8:$H$300))</f>
        <v/>
      </c>
      <c r="F44" s="278" t="str">
        <f>IF(D44="","",SUMIF(データー!$G$8:$G$300,D44,データー!$I$8:$I$300))</f>
        <v/>
      </c>
      <c r="G44" s="278" t="str">
        <f>IF(D44="","",SUMIF(データー!$G$8:$G$300,D44,データー!$J$8:$J$300))</f>
        <v/>
      </c>
      <c r="H44" s="278" t="str">
        <f>IF(D44="","",SUMIF(データー!$G$8:$G$300,D44,データー!$K$8:$K$300))</f>
        <v/>
      </c>
      <c r="I44" s="278" t="str">
        <f>IF(D44="","",SUMIF(データー!$G$8:$G$300,D44,データー!$L$8:$L$300))</f>
        <v/>
      </c>
      <c r="J44" s="278" t="str">
        <f>IF(D44="","",SUMIF(データー!$G$8:$G$300,D44,データー!$M$8:$M$300))</f>
        <v/>
      </c>
      <c r="K44" s="278" t="str">
        <f>IF(D44="","",SUMIF(データー!$G$8:$G$300,D44,データー!$N$8:$N$300))</f>
        <v/>
      </c>
      <c r="L44" s="278" t="str">
        <f>IF(D44="","",SUMIF(データー!$G$8:$G$300,D44,データー!$O$8:$O$300))</f>
        <v/>
      </c>
      <c r="M44" s="278" t="str">
        <f>IF(D44="","",SUMIF(データー!$G$8:$G$300,D44,データー!$P$8:$P$300))</f>
        <v/>
      </c>
      <c r="N44" s="278" t="str">
        <f>IF(D44="","",SUMIF(データー!$G$8:$G$300,D44,データー!$Q$8:$Q$300))</f>
        <v/>
      </c>
      <c r="O44" s="278" t="str">
        <f>IF(D44="","",SUMIF(データー!$G$8:$G$300,D44,データー!$R$8:$R$300))</f>
        <v/>
      </c>
      <c r="P44" s="278" t="str">
        <f>IF(D44="","",SUMIF(データー!$G$8:$G$300,D44,データー!$S$8:$S$300))</f>
        <v/>
      </c>
      <c r="Q44" s="278" t="str">
        <f>IF(D44="","",SUMIF(データー!$G$8:$G$300,D44,データー!$T$8:$T$300))</f>
        <v/>
      </c>
      <c r="R44" s="278" t="str">
        <f>IF(D44="","",SUMIF(データー!$G$8:$G$300,D44,データー!$U$8:$U$300))</f>
        <v/>
      </c>
      <c r="S44" s="278" t="str">
        <f>IF(D44="","",SUMIF(データー!$G$8:$G$300,D44,データー!$V$8:$V$300))</f>
        <v/>
      </c>
      <c r="T44" s="278" t="str">
        <f>IF(D44="","",SUMIF(データー!$G$8:$G$300,D44,データー!$W$8:$W$300))</f>
        <v/>
      </c>
      <c r="U44" s="278" t="str">
        <f>IF(D44="","",SUMIF(データー!$G$8:$G$300,D44,データー!$X$8:$X$300))</f>
        <v/>
      </c>
      <c r="V44" s="278" t="str">
        <f>IF(D44="","",SUMIF(データー!$G$8:$G$300,D44,データー!$Y$8:$Y$300))</f>
        <v/>
      </c>
      <c r="W44" s="279" t="str">
        <f>IF(D44="","",SUMIF(データー!$G$8:$G$300,D44,データー!$Z$8:$Z$300))</f>
        <v/>
      </c>
      <c r="X44" s="277" t="str">
        <f>IF(D44="","",SUMIF(データー!$G$8:$G$300,D44,データー!$AA$8:$AA$300))</f>
        <v/>
      </c>
      <c r="Y44" s="282" t="str">
        <f>IF(D44="","",SUMIF(データー!$G$8:$G$300,D44,データー!$AB$8:$AB$300))</f>
        <v/>
      </c>
      <c r="Z44" s="306" t="str">
        <f t="shared" si="14"/>
        <v/>
      </c>
      <c r="AA44" s="307" t="str">
        <f t="shared" si="15"/>
        <v/>
      </c>
      <c r="AB44" s="307" t="str">
        <f t="shared" si="16"/>
        <v/>
      </c>
      <c r="AC44" s="307" t="str">
        <f t="shared" si="17"/>
        <v/>
      </c>
      <c r="AD44" s="307" t="str">
        <f t="shared" si="18"/>
        <v/>
      </c>
      <c r="AE44" s="307" t="str">
        <f t="shared" si="19"/>
        <v/>
      </c>
      <c r="AF44" s="308" t="str">
        <f t="shared" si="20"/>
        <v/>
      </c>
      <c r="AI44" s="372"/>
      <c r="AJ44" s="373"/>
      <c r="AK44" s="374">
        <f>IFERROR(SUMIFS(データー!$H$8:$H$300,データー!$G$8:$G$300,AJ44,データー!$E$8:$E$300,$AJ$6),"-")</f>
        <v>0</v>
      </c>
      <c r="AL44" s="375">
        <f>IFERROR(SUMIFS(データー!$I$8:$I$300,データー!$G$8:$G$300,AJ44,データー!$E$8:$E$300,$AJ$6),"-")</f>
        <v>0</v>
      </c>
      <c r="AM44" s="375">
        <f>IFERROR(SUMIFS(データー!$J$8:$J$300,データー!$G$8:$G$300,AJ44,データー!$E$8:$E$300,$AJ$6),"-")</f>
        <v>0</v>
      </c>
      <c r="AN44" s="375">
        <f>IFERROR(SUMIFS(データー!$K$8:$K$300,データー!$G$8:$G$300,AJ44,データー!$E$8:$E$300,$AJ$6),"-")</f>
        <v>0</v>
      </c>
      <c r="AO44" s="375">
        <f>IFERROR(SUMIFS(データー!$L$8:$L$300,データー!$G$8:$G$300,AJ44,データー!$E$8:$E$300,$AJ$6),"-")</f>
        <v>0</v>
      </c>
      <c r="AP44" s="375">
        <f>IFERROR(SUMIFS(データー!$M$8:$M$300,データー!$G$8:$G$300,AJ44,データー!$E$8:$E$300,$AJ$6),"-")</f>
        <v>0</v>
      </c>
      <c r="AQ44" s="375">
        <f>IFERROR(SUMIFS(データー!$N$8:$N$300,データー!$G$8:$G$300,AJ44,データー!$E$8:$E$300,$AJ$6),"-")</f>
        <v>0</v>
      </c>
      <c r="AR44" s="375">
        <f>IFERROR(SUMIFS(データー!$O$8:$O$300,データー!$G$8:$G$300,AJ44,データー!$E$8:$E$300,$AJ$6),"-")</f>
        <v>0</v>
      </c>
      <c r="AS44" s="375">
        <f>IFERROR(SUMIFS(データー!$P$8:$P$300,データー!$G$8:$G$300,AJ44,データー!$E$8:$E$300,$AJ$6),"-")</f>
        <v>0</v>
      </c>
      <c r="AT44" s="375">
        <f>IFERROR(SUMIFS(データー!$Q$8:$Q$300,データー!$G$8:$G$300,AJ44,データー!$E$8:$E$300,$AJ$6),"-")</f>
        <v>0</v>
      </c>
      <c r="AU44" s="375">
        <f>IFERROR(SUMIFS(データー!$R$8:$R$300,データー!$G$8:$G$300,AJ44,データー!$E$8:$E$300,$AJ$6),"-")</f>
        <v>0</v>
      </c>
      <c r="AV44" s="375">
        <f>IFERROR(SUMIFS(データー!$S$8:$S$300,データー!$G$8:$G$300,AJ44,データー!$E$8:$E$300,$AJ$6),"-")</f>
        <v>0</v>
      </c>
      <c r="AW44" s="375">
        <f>IFERROR(SUMIFS(データー!$T$8:$T$300,データー!$G$8:$G$300,AJ44,データー!$E$8:$E$300,$AJ$6),"-")</f>
        <v>0</v>
      </c>
      <c r="AX44" s="375">
        <f>IFERROR(SUMIFS(データー!$U$8:$U$300,データー!$G$8:$G$300,AJ44,データー!$E$8:$E$300,$AJ$6),"-")</f>
        <v>0</v>
      </c>
      <c r="AY44" s="375">
        <f>IFERROR(SUMIFS(データー!$V$8:$V$300,データー!$G$8:$G$300,AJ44,データー!$E$8:$E$300,$AJ$6),"-")</f>
        <v>0</v>
      </c>
      <c r="AZ44" s="375">
        <f>IFERROR(SUMIFS(データー!$W$8:$W$300,データー!$G$8:$G$300,AJ44,データー!$E$8:$E$300,$AJ$6),"-")</f>
        <v>0</v>
      </c>
      <c r="BA44" s="375">
        <f>IFERROR(SUMIFS(データー!$X$8:$X$300,データー!$G$8:$G$300,AJ44,データー!$E$8:$E$300,$AJ$6),"-")</f>
        <v>0</v>
      </c>
      <c r="BB44" s="375">
        <f>IFERROR(SUMIFS(データー!$Y$8:$Y$300,データー!$G$8:$G$300,AJ44,データー!$E$8:$E$300,$AJ$6),"-")</f>
        <v>0</v>
      </c>
      <c r="BC44" s="373">
        <f>IFERROR(SUMIFS(データー!$Z$8:$Z$300,データー!$G$8:$G$300,AJ44,データー!$E$8:$E$300,$AJ$6),"-")</f>
        <v>0</v>
      </c>
      <c r="BD44" s="374">
        <f>IFERROR(SUMIFS(データー!$AA$8:$AA$300,データー!$G$8:$G$300,AJ44,データー!$E$8:$E$300,$AJ$6),"-")</f>
        <v>0</v>
      </c>
      <c r="BE44" s="376">
        <f>IFERROR(SUMIFS(データー!$AB$8:$AB$300,データー!$G$8:$G$300,AJ44,データー!$E$8:$E$300,$AJ$6),"-")</f>
        <v>0</v>
      </c>
      <c r="BF44" s="377" t="str">
        <f t="shared" si="21"/>
        <v/>
      </c>
      <c r="BG44" s="378" t="str">
        <f t="shared" si="22"/>
        <v/>
      </c>
      <c r="BH44" s="378" t="str">
        <f t="shared" si="23"/>
        <v/>
      </c>
      <c r="BI44" s="378" t="str">
        <f t="shared" si="24"/>
        <v/>
      </c>
      <c r="BJ44" s="378" t="str">
        <f t="shared" si="25"/>
        <v/>
      </c>
      <c r="BK44" s="378" t="str">
        <f t="shared" si="26"/>
        <v/>
      </c>
      <c r="BL44" s="379" t="str">
        <f t="shared" si="27"/>
        <v/>
      </c>
    </row>
    <row r="45" spans="3:64" ht="20.100000000000001" customHeight="1" thickBot="1" x14ac:dyDescent="0.4">
      <c r="C45" s="286"/>
      <c r="D45" s="287" t="s">
        <v>39</v>
      </c>
      <c r="E45" s="288" t="str">
        <f>IFERROR(AVERAGE(E11:E44),"")</f>
        <v/>
      </c>
      <c r="F45" s="289" t="str">
        <f t="shared" ref="F45:W45" si="28">IFERROR(AVERAGE(F11:F44),"")</f>
        <v/>
      </c>
      <c r="G45" s="289" t="str">
        <f t="shared" si="28"/>
        <v/>
      </c>
      <c r="H45" s="289" t="str">
        <f t="shared" si="28"/>
        <v/>
      </c>
      <c r="I45" s="289" t="str">
        <f t="shared" si="28"/>
        <v/>
      </c>
      <c r="J45" s="289" t="str">
        <f t="shared" si="28"/>
        <v/>
      </c>
      <c r="K45" s="289" t="str">
        <f t="shared" si="28"/>
        <v/>
      </c>
      <c r="L45" s="289" t="str">
        <f t="shared" si="28"/>
        <v/>
      </c>
      <c r="M45" s="289" t="str">
        <f t="shared" si="28"/>
        <v/>
      </c>
      <c r="N45" s="289" t="str">
        <f t="shared" si="28"/>
        <v/>
      </c>
      <c r="O45" s="289" t="str">
        <f t="shared" si="28"/>
        <v/>
      </c>
      <c r="P45" s="289" t="str">
        <f t="shared" si="28"/>
        <v/>
      </c>
      <c r="Q45" s="289" t="str">
        <f t="shared" si="28"/>
        <v/>
      </c>
      <c r="R45" s="289" t="str">
        <f t="shared" si="28"/>
        <v/>
      </c>
      <c r="S45" s="289" t="str">
        <f t="shared" si="28"/>
        <v/>
      </c>
      <c r="T45" s="289" t="str">
        <f t="shared" si="28"/>
        <v/>
      </c>
      <c r="U45" s="289" t="str">
        <f t="shared" si="28"/>
        <v/>
      </c>
      <c r="V45" s="289" t="str">
        <f t="shared" si="28"/>
        <v/>
      </c>
      <c r="W45" s="290" t="str">
        <f t="shared" si="28"/>
        <v/>
      </c>
      <c r="X45" s="288" t="str">
        <f t="shared" ref="X45" si="29">IFERROR(AVERAGE(X11:X44),"")</f>
        <v/>
      </c>
      <c r="Y45" s="291" t="str">
        <f t="shared" ref="Y45" si="30">IFERROR(AVERAGE(Y11:Y44),"")</f>
        <v/>
      </c>
      <c r="Z45" s="309" t="str">
        <f t="shared" ref="Z45" si="31">IFERROR(AVERAGE(Z11:Z44),"")</f>
        <v/>
      </c>
      <c r="AA45" s="310" t="str">
        <f t="shared" ref="AA45" si="32">IFERROR(AVERAGE(AA11:AA44),"")</f>
        <v/>
      </c>
      <c r="AB45" s="310" t="str">
        <f t="shared" ref="AB45" si="33">IFERROR(AVERAGE(AB11:AB44),"")</f>
        <v/>
      </c>
      <c r="AC45" s="310" t="str">
        <f t="shared" ref="AC45" si="34">IFERROR(AVERAGE(AC11:AC44),"")</f>
        <v/>
      </c>
      <c r="AD45" s="310" t="str">
        <f t="shared" ref="AD45" si="35">IFERROR(AVERAGE(AD11:AD44),"")</f>
        <v/>
      </c>
      <c r="AE45" s="310" t="str">
        <f t="shared" ref="AE45" si="36">IFERROR(AVERAGE(AE11:AE44),"")</f>
        <v/>
      </c>
      <c r="AF45" s="311" t="str">
        <f t="shared" ref="AF45" si="37">IFERROR(AVERAGE(AF11:AF44),"")</f>
        <v/>
      </c>
      <c r="AI45" s="286"/>
      <c r="AJ45" s="287" t="s">
        <v>39</v>
      </c>
      <c r="AK45" s="288">
        <f>AVERAGE(AK11:AK44)</f>
        <v>0</v>
      </c>
      <c r="AL45" s="289">
        <f t="shared" ref="AL45" si="38">AVERAGE(AL11:AL44)</f>
        <v>0</v>
      </c>
      <c r="AM45" s="289">
        <f t="shared" ref="AM45" si="39">AVERAGE(AM11:AM44)</f>
        <v>0</v>
      </c>
      <c r="AN45" s="289">
        <f t="shared" ref="AN45" si="40">AVERAGE(AN11:AN44)</f>
        <v>0</v>
      </c>
      <c r="AO45" s="289">
        <f t="shared" ref="AO45" si="41">AVERAGE(AO11:AO44)</f>
        <v>0</v>
      </c>
      <c r="AP45" s="289">
        <f t="shared" ref="AP45" si="42">AVERAGE(AP11:AP44)</f>
        <v>0</v>
      </c>
      <c r="AQ45" s="289">
        <f t="shared" ref="AQ45" si="43">AVERAGE(AQ11:AQ44)</f>
        <v>0</v>
      </c>
      <c r="AR45" s="289">
        <f t="shared" ref="AR45" si="44">AVERAGE(AR11:AR44)</f>
        <v>0</v>
      </c>
      <c r="AS45" s="289">
        <f t="shared" ref="AS45" si="45">AVERAGE(AS11:AS44)</f>
        <v>0</v>
      </c>
      <c r="AT45" s="289">
        <f t="shared" ref="AT45" si="46">AVERAGE(AT11:AT44)</f>
        <v>0</v>
      </c>
      <c r="AU45" s="289">
        <f t="shared" ref="AU45" si="47">AVERAGE(AU11:AU44)</f>
        <v>0</v>
      </c>
      <c r="AV45" s="289">
        <f t="shared" ref="AV45" si="48">AVERAGE(AV11:AV44)</f>
        <v>0</v>
      </c>
      <c r="AW45" s="289">
        <f t="shared" ref="AW45" si="49">AVERAGE(AW11:AW44)</f>
        <v>0</v>
      </c>
      <c r="AX45" s="289">
        <f t="shared" ref="AX45" si="50">AVERAGE(AX11:AX44)</f>
        <v>0</v>
      </c>
      <c r="AY45" s="289">
        <f t="shared" ref="AY45" si="51">AVERAGE(AY11:AY44)</f>
        <v>0</v>
      </c>
      <c r="AZ45" s="289">
        <f t="shared" ref="AZ45" si="52">AVERAGE(AZ11:AZ44)</f>
        <v>0</v>
      </c>
      <c r="BA45" s="289">
        <f t="shared" ref="BA45" si="53">AVERAGE(BA11:BA44)</f>
        <v>0</v>
      </c>
      <c r="BB45" s="289">
        <f t="shared" ref="BB45" si="54">AVERAGE(BB11:BB44)</f>
        <v>0</v>
      </c>
      <c r="BC45" s="290">
        <f t="shared" ref="BC45" si="55">AVERAGE(BC11:BC44)</f>
        <v>0</v>
      </c>
      <c r="BD45" s="288">
        <f t="shared" ref="BD45" si="56">AVERAGE(BD11:BD44)</f>
        <v>0</v>
      </c>
      <c r="BE45" s="291">
        <f t="shared" ref="BE45" si="57">AVERAGE(BE11:BE44)</f>
        <v>0</v>
      </c>
      <c r="BF45" s="309" t="str">
        <f>IFERROR(AVERAGE(BF11:BF44),"")</f>
        <v/>
      </c>
      <c r="BG45" s="310" t="str">
        <f t="shared" ref="BG45:BK45" si="58">IFERROR(AVERAGE(BG11:BG44),"")</f>
        <v/>
      </c>
      <c r="BH45" s="310" t="str">
        <f t="shared" si="58"/>
        <v/>
      </c>
      <c r="BI45" s="310" t="str">
        <f t="shared" si="58"/>
        <v/>
      </c>
      <c r="BJ45" s="310" t="str">
        <f t="shared" si="58"/>
        <v/>
      </c>
      <c r="BK45" s="310" t="str">
        <f t="shared" si="58"/>
        <v/>
      </c>
      <c r="BL45" s="311" t="str">
        <f>IFERROR(AVERAGE(BL11:BL44),"")</f>
        <v/>
      </c>
    </row>
    <row r="46" spans="3:64" ht="20.100000000000001" customHeight="1" thickTop="1" x14ac:dyDescent="0.35"/>
  </sheetData>
  <mergeCells count="2">
    <mergeCell ref="X9:Y9"/>
    <mergeCell ref="BD9:BE9"/>
  </mergeCells>
  <phoneticPr fontId="2"/>
  <conditionalFormatting sqref="C11:D44">
    <cfRule type="containsBlanks" dxfId="2" priority="2">
      <formula>LEN(TRIM(C11))=0</formula>
    </cfRule>
  </conditionalFormatting>
  <conditionalFormatting sqref="AI11:AJ44">
    <cfRule type="containsBlanks" dxfId="1" priority="1">
      <formula>LEN(TRIM(AI11))=0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5:AF1156"/>
  <sheetViews>
    <sheetView showGridLines="0" workbookViewId="0">
      <selection activeCell="F3" sqref="F3"/>
    </sheetView>
  </sheetViews>
  <sheetFormatPr defaultColWidth="9.140625" defaultRowHeight="19.5" x14ac:dyDescent="0.35"/>
  <cols>
    <col min="1" max="1" width="2.140625" style="230" customWidth="1"/>
    <col min="2" max="2" width="6.7109375" style="230" customWidth="1"/>
    <col min="3" max="4" width="5.7109375" style="230" customWidth="1"/>
    <col min="5" max="5" width="12.7109375" style="230" customWidth="1"/>
    <col min="6" max="6" width="5.7109375" style="230" customWidth="1"/>
    <col min="7" max="7" width="14.7109375" style="230" customWidth="1"/>
    <col min="8" max="28" width="5.7109375" style="230" customWidth="1"/>
    <col min="29" max="16384" width="9.140625" style="230"/>
  </cols>
  <sheetData>
    <row r="5" spans="2:32" ht="19.5" customHeight="1" x14ac:dyDescent="0.35"/>
    <row r="6" spans="2:32" ht="20.25" thickBot="1" x14ac:dyDescent="0.4">
      <c r="AA6" s="569" t="s">
        <v>84</v>
      </c>
      <c r="AB6" s="569"/>
    </row>
    <row r="7" spans="2:32" ht="18" customHeight="1" thickTop="1" thickBot="1" x14ac:dyDescent="0.4">
      <c r="B7" s="542" t="s">
        <v>76</v>
      </c>
      <c r="C7" s="543" t="s">
        <v>77</v>
      </c>
      <c r="D7" s="543" t="s">
        <v>78</v>
      </c>
      <c r="E7" s="543" t="s">
        <v>79</v>
      </c>
      <c r="F7" s="543" t="s">
        <v>80</v>
      </c>
      <c r="G7" s="544" t="s">
        <v>81</v>
      </c>
      <c r="H7" s="545" t="s">
        <v>7</v>
      </c>
      <c r="I7" s="543" t="s">
        <v>8</v>
      </c>
      <c r="J7" s="543" t="s">
        <v>9</v>
      </c>
      <c r="K7" s="543" t="s">
        <v>10</v>
      </c>
      <c r="L7" s="543" t="s">
        <v>11</v>
      </c>
      <c r="M7" s="543" t="s">
        <v>12</v>
      </c>
      <c r="N7" s="543" t="s">
        <v>13</v>
      </c>
      <c r="O7" s="543" t="s">
        <v>14</v>
      </c>
      <c r="P7" s="543" t="s">
        <v>15</v>
      </c>
      <c r="Q7" s="543" t="s">
        <v>16</v>
      </c>
      <c r="R7" s="543" t="s">
        <v>17</v>
      </c>
      <c r="S7" s="543" t="s">
        <v>18</v>
      </c>
      <c r="T7" s="543" t="s">
        <v>19</v>
      </c>
      <c r="U7" s="543" t="s">
        <v>20</v>
      </c>
      <c r="V7" s="543" t="s">
        <v>21</v>
      </c>
      <c r="W7" s="543" t="s">
        <v>22</v>
      </c>
      <c r="X7" s="543" t="s">
        <v>23</v>
      </c>
      <c r="Y7" s="543" t="s">
        <v>24</v>
      </c>
      <c r="Z7" s="544" t="s">
        <v>25</v>
      </c>
      <c r="AA7" s="546" t="s">
        <v>82</v>
      </c>
      <c r="AB7" s="547" t="s">
        <v>83</v>
      </c>
      <c r="AC7" s="259"/>
      <c r="AD7" s="260"/>
      <c r="AE7" s="260"/>
      <c r="AF7" s="260"/>
    </row>
    <row r="8" spans="2:32" x14ac:dyDescent="0.35">
      <c r="B8" s="238"/>
      <c r="C8" s="235"/>
      <c r="D8" s="249"/>
      <c r="E8" s="232"/>
      <c r="F8" s="249"/>
      <c r="G8" s="257"/>
      <c r="H8" s="251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53"/>
      <c r="AA8" s="255"/>
      <c r="AB8" s="244"/>
      <c r="AC8" s="261"/>
    </row>
    <row r="9" spans="2:32" x14ac:dyDescent="0.35">
      <c r="B9" s="239"/>
      <c r="C9" s="236"/>
      <c r="D9" s="245"/>
      <c r="E9" s="233"/>
      <c r="F9" s="245"/>
      <c r="G9" s="247"/>
      <c r="H9" s="252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54"/>
      <c r="AA9" s="256"/>
      <c r="AB9" s="258"/>
      <c r="AC9" s="261"/>
    </row>
    <row r="10" spans="2:32" x14ac:dyDescent="0.35">
      <c r="B10" s="239"/>
      <c r="C10" s="236"/>
      <c r="D10" s="245"/>
      <c r="E10" s="233"/>
      <c r="F10" s="245"/>
      <c r="G10" s="247"/>
      <c r="H10" s="252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54"/>
      <c r="AA10" s="256"/>
      <c r="AB10" s="258"/>
      <c r="AC10" s="261"/>
    </row>
    <row r="11" spans="2:32" x14ac:dyDescent="0.35">
      <c r="B11" s="239"/>
      <c r="C11" s="236"/>
      <c r="D11" s="245"/>
      <c r="E11" s="233"/>
      <c r="F11" s="245"/>
      <c r="G11" s="247"/>
      <c r="H11" s="252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54"/>
      <c r="AA11" s="256"/>
      <c r="AB11" s="258"/>
      <c r="AC11" s="261"/>
    </row>
    <row r="12" spans="2:32" x14ac:dyDescent="0.35">
      <c r="B12" s="239"/>
      <c r="C12" s="236"/>
      <c r="D12" s="245"/>
      <c r="E12" s="233"/>
      <c r="F12" s="245"/>
      <c r="G12" s="247"/>
      <c r="H12" s="252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54"/>
      <c r="AA12" s="256"/>
      <c r="AB12" s="258"/>
      <c r="AC12" s="261"/>
    </row>
    <row r="13" spans="2:32" x14ac:dyDescent="0.35">
      <c r="B13" s="239"/>
      <c r="C13" s="236"/>
      <c r="D13" s="245"/>
      <c r="E13" s="233"/>
      <c r="F13" s="245"/>
      <c r="G13" s="247"/>
      <c r="H13" s="252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54"/>
      <c r="AA13" s="256"/>
      <c r="AB13" s="258"/>
      <c r="AC13" s="261"/>
    </row>
    <row r="14" spans="2:32" x14ac:dyDescent="0.35">
      <c r="B14" s="239"/>
      <c r="C14" s="236"/>
      <c r="D14" s="245"/>
      <c r="E14" s="233"/>
      <c r="F14" s="245"/>
      <c r="G14" s="247"/>
      <c r="H14" s="252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54"/>
      <c r="AA14" s="256"/>
      <c r="AB14" s="258"/>
      <c r="AC14" s="261"/>
    </row>
    <row r="15" spans="2:32" x14ac:dyDescent="0.35">
      <c r="B15" s="239"/>
      <c r="C15" s="236"/>
      <c r="D15" s="245"/>
      <c r="E15" s="233"/>
      <c r="F15" s="245"/>
      <c r="G15" s="247"/>
      <c r="H15" s="252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54"/>
      <c r="AA15" s="256"/>
      <c r="AB15" s="258"/>
      <c r="AC15" s="261"/>
    </row>
    <row r="16" spans="2:32" x14ac:dyDescent="0.35">
      <c r="B16" s="239"/>
      <c r="C16" s="236"/>
      <c r="D16" s="245"/>
      <c r="E16" s="233"/>
      <c r="F16" s="245"/>
      <c r="G16" s="247"/>
      <c r="H16" s="252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54"/>
      <c r="AA16" s="256"/>
      <c r="AB16" s="258"/>
      <c r="AC16" s="261"/>
    </row>
    <row r="17" spans="2:29" x14ac:dyDescent="0.35">
      <c r="B17" s="239"/>
      <c r="C17" s="236"/>
      <c r="D17" s="245"/>
      <c r="E17" s="233"/>
      <c r="F17" s="245"/>
      <c r="G17" s="247"/>
      <c r="H17" s="252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54"/>
      <c r="AA17" s="256"/>
      <c r="AB17" s="258"/>
      <c r="AC17" s="261"/>
    </row>
    <row r="18" spans="2:29" x14ac:dyDescent="0.35">
      <c r="B18" s="239"/>
      <c r="C18" s="236"/>
      <c r="D18" s="245"/>
      <c r="E18" s="233"/>
      <c r="F18" s="245"/>
      <c r="G18" s="247"/>
      <c r="H18" s="252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54"/>
      <c r="AA18" s="256"/>
      <c r="AB18" s="258"/>
      <c r="AC18" s="261"/>
    </row>
    <row r="19" spans="2:29" x14ac:dyDescent="0.35">
      <c r="B19" s="239"/>
      <c r="C19" s="236"/>
      <c r="D19" s="245"/>
      <c r="E19" s="233"/>
      <c r="F19" s="245"/>
      <c r="G19" s="247"/>
      <c r="H19" s="252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54"/>
      <c r="AA19" s="256"/>
      <c r="AB19" s="258"/>
      <c r="AC19" s="261"/>
    </row>
    <row r="20" spans="2:29" x14ac:dyDescent="0.35">
      <c r="B20" s="239"/>
      <c r="C20" s="236"/>
      <c r="D20" s="245"/>
      <c r="E20" s="233"/>
      <c r="F20" s="245"/>
      <c r="G20" s="247"/>
      <c r="H20" s="25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54"/>
      <c r="AA20" s="256"/>
      <c r="AB20" s="258"/>
      <c r="AC20" s="261"/>
    </row>
    <row r="21" spans="2:29" x14ac:dyDescent="0.35">
      <c r="B21" s="239"/>
      <c r="C21" s="236"/>
      <c r="D21" s="245"/>
      <c r="E21" s="233"/>
      <c r="F21" s="245"/>
      <c r="G21" s="247"/>
      <c r="H21" s="252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54"/>
      <c r="AA21" s="256"/>
      <c r="AB21" s="258"/>
      <c r="AC21" s="261"/>
    </row>
    <row r="22" spans="2:29" x14ac:dyDescent="0.35">
      <c r="B22" s="239"/>
      <c r="C22" s="236"/>
      <c r="D22" s="245"/>
      <c r="E22" s="233"/>
      <c r="F22" s="245"/>
      <c r="G22" s="247"/>
      <c r="H22" s="252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54"/>
      <c r="AA22" s="256"/>
      <c r="AB22" s="258"/>
      <c r="AC22" s="261"/>
    </row>
    <row r="23" spans="2:29" x14ac:dyDescent="0.35">
      <c r="B23" s="239"/>
      <c r="C23" s="236"/>
      <c r="D23" s="245"/>
      <c r="E23" s="233"/>
      <c r="F23" s="245"/>
      <c r="G23" s="247"/>
      <c r="H23" s="252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54"/>
      <c r="AA23" s="256"/>
      <c r="AB23" s="258"/>
      <c r="AC23" s="261"/>
    </row>
    <row r="24" spans="2:29" x14ac:dyDescent="0.35">
      <c r="B24" s="239"/>
      <c r="C24" s="236"/>
      <c r="D24" s="245"/>
      <c r="E24" s="233"/>
      <c r="F24" s="245"/>
      <c r="G24" s="247"/>
      <c r="H24" s="252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54"/>
      <c r="AA24" s="256"/>
      <c r="AB24" s="258"/>
      <c r="AC24" s="261"/>
    </row>
    <row r="25" spans="2:29" x14ac:dyDescent="0.35">
      <c r="B25" s="239"/>
      <c r="C25" s="236"/>
      <c r="D25" s="245"/>
      <c r="E25" s="233"/>
      <c r="F25" s="245"/>
      <c r="G25" s="247"/>
      <c r="H25" s="252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54"/>
      <c r="AA25" s="256"/>
      <c r="AB25" s="258"/>
      <c r="AC25" s="261"/>
    </row>
    <row r="26" spans="2:29" x14ac:dyDescent="0.35">
      <c r="B26" s="239"/>
      <c r="C26" s="236"/>
      <c r="D26" s="245"/>
      <c r="E26" s="233"/>
      <c r="F26" s="245"/>
      <c r="G26" s="247"/>
      <c r="H26" s="252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54"/>
      <c r="AA26" s="256"/>
      <c r="AB26" s="258"/>
      <c r="AC26" s="261"/>
    </row>
    <row r="27" spans="2:29" x14ac:dyDescent="0.35">
      <c r="B27" s="239"/>
      <c r="C27" s="236"/>
      <c r="D27" s="245"/>
      <c r="E27" s="233"/>
      <c r="F27" s="245"/>
      <c r="G27" s="247"/>
      <c r="H27" s="252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54"/>
      <c r="AA27" s="256"/>
      <c r="AB27" s="258"/>
      <c r="AC27" s="261"/>
    </row>
    <row r="28" spans="2:29" x14ac:dyDescent="0.35">
      <c r="B28" s="239"/>
      <c r="C28" s="236"/>
      <c r="D28" s="245"/>
      <c r="E28" s="233"/>
      <c r="F28" s="245"/>
      <c r="G28" s="247"/>
      <c r="H28" s="252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54"/>
      <c r="AA28" s="256"/>
      <c r="AB28" s="258"/>
      <c r="AC28" s="261"/>
    </row>
    <row r="29" spans="2:29" x14ac:dyDescent="0.35">
      <c r="B29" s="239"/>
      <c r="C29" s="236"/>
      <c r="D29" s="245"/>
      <c r="E29" s="233"/>
      <c r="F29" s="245"/>
      <c r="G29" s="247"/>
      <c r="H29" s="252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54"/>
      <c r="AA29" s="256"/>
      <c r="AB29" s="258"/>
      <c r="AC29" s="261"/>
    </row>
    <row r="30" spans="2:29" x14ac:dyDescent="0.35">
      <c r="B30" s="239"/>
      <c r="C30" s="236"/>
      <c r="D30" s="245"/>
      <c r="E30" s="233"/>
      <c r="F30" s="245"/>
      <c r="G30" s="247"/>
      <c r="H30" s="252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54"/>
      <c r="AA30" s="256"/>
      <c r="AB30" s="258"/>
      <c r="AC30" s="261"/>
    </row>
    <row r="31" spans="2:29" x14ac:dyDescent="0.35">
      <c r="B31" s="239"/>
      <c r="C31" s="236"/>
      <c r="D31" s="245"/>
      <c r="E31" s="233"/>
      <c r="F31" s="245"/>
      <c r="G31" s="247"/>
      <c r="H31" s="252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54"/>
      <c r="AA31" s="256"/>
      <c r="AB31" s="258"/>
      <c r="AC31" s="261"/>
    </row>
    <row r="32" spans="2:29" x14ac:dyDescent="0.35">
      <c r="B32" s="239"/>
      <c r="C32" s="236"/>
      <c r="D32" s="245"/>
      <c r="E32" s="233"/>
      <c r="F32" s="245"/>
      <c r="G32" s="247"/>
      <c r="H32" s="252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54"/>
      <c r="AA32" s="256"/>
      <c r="AB32" s="258"/>
      <c r="AC32" s="261"/>
    </row>
    <row r="33" spans="2:29" x14ac:dyDescent="0.35">
      <c r="B33" s="239"/>
      <c r="C33" s="236"/>
      <c r="D33" s="245"/>
      <c r="E33" s="233"/>
      <c r="F33" s="245"/>
      <c r="G33" s="247"/>
      <c r="H33" s="252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54"/>
      <c r="AA33" s="256"/>
      <c r="AB33" s="258"/>
      <c r="AC33" s="261"/>
    </row>
    <row r="34" spans="2:29" x14ac:dyDescent="0.35">
      <c r="B34" s="239"/>
      <c r="C34" s="236"/>
      <c r="D34" s="245"/>
      <c r="E34" s="233"/>
      <c r="F34" s="245"/>
      <c r="G34" s="247"/>
      <c r="H34" s="252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54"/>
      <c r="AA34" s="256"/>
      <c r="AB34" s="258"/>
      <c r="AC34" s="261"/>
    </row>
    <row r="35" spans="2:29" x14ac:dyDescent="0.35">
      <c r="B35" s="239"/>
      <c r="C35" s="236"/>
      <c r="D35" s="245"/>
      <c r="E35" s="233"/>
      <c r="F35" s="245"/>
      <c r="G35" s="247"/>
      <c r="H35" s="252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54"/>
      <c r="AA35" s="256"/>
      <c r="AB35" s="258"/>
      <c r="AC35" s="261"/>
    </row>
    <row r="36" spans="2:29" x14ac:dyDescent="0.35">
      <c r="B36" s="239"/>
      <c r="C36" s="236"/>
      <c r="D36" s="245"/>
      <c r="E36" s="233"/>
      <c r="F36" s="245"/>
      <c r="G36" s="247"/>
      <c r="H36" s="252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54"/>
      <c r="AA36" s="256"/>
      <c r="AB36" s="258"/>
      <c r="AC36" s="261"/>
    </row>
    <row r="37" spans="2:29" x14ac:dyDescent="0.35">
      <c r="B37" s="239"/>
      <c r="C37" s="236"/>
      <c r="D37" s="245"/>
      <c r="E37" s="233"/>
      <c r="F37" s="245"/>
      <c r="G37" s="247"/>
      <c r="H37" s="252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54"/>
      <c r="AA37" s="256"/>
      <c r="AB37" s="258"/>
      <c r="AC37" s="261"/>
    </row>
    <row r="38" spans="2:29" x14ac:dyDescent="0.35">
      <c r="B38" s="239"/>
      <c r="C38" s="236"/>
      <c r="D38" s="245"/>
      <c r="E38" s="233"/>
      <c r="F38" s="245"/>
      <c r="G38" s="247"/>
      <c r="H38" s="252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54"/>
      <c r="AA38" s="256"/>
      <c r="AB38" s="258"/>
      <c r="AC38" s="261"/>
    </row>
    <row r="39" spans="2:29" x14ac:dyDescent="0.35">
      <c r="B39" s="239"/>
      <c r="C39" s="236"/>
      <c r="D39" s="245"/>
      <c r="E39" s="233"/>
      <c r="F39" s="245"/>
      <c r="G39" s="247"/>
      <c r="H39" s="252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54"/>
      <c r="AA39" s="256"/>
      <c r="AB39" s="258"/>
      <c r="AC39" s="261"/>
    </row>
    <row r="40" spans="2:29" x14ac:dyDescent="0.35">
      <c r="B40" s="239"/>
      <c r="C40" s="236"/>
      <c r="D40" s="245"/>
      <c r="E40" s="233"/>
      <c r="F40" s="245"/>
      <c r="G40" s="247"/>
      <c r="H40" s="252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54"/>
      <c r="AA40" s="256"/>
      <c r="AB40" s="258"/>
      <c r="AC40" s="261"/>
    </row>
    <row r="41" spans="2:29" x14ac:dyDescent="0.35">
      <c r="B41" s="239"/>
      <c r="C41" s="236"/>
      <c r="D41" s="245"/>
      <c r="E41" s="233"/>
      <c r="F41" s="245"/>
      <c r="G41" s="247"/>
      <c r="H41" s="252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54"/>
      <c r="AA41" s="256"/>
      <c r="AB41" s="258"/>
      <c r="AC41" s="261"/>
    </row>
    <row r="42" spans="2:29" x14ac:dyDescent="0.35">
      <c r="B42" s="239"/>
      <c r="C42" s="236"/>
      <c r="D42" s="245"/>
      <c r="E42" s="233"/>
      <c r="F42" s="245"/>
      <c r="G42" s="247"/>
      <c r="H42" s="252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54"/>
      <c r="AA42" s="256"/>
      <c r="AB42" s="258"/>
      <c r="AC42" s="261"/>
    </row>
    <row r="43" spans="2:29" x14ac:dyDescent="0.35">
      <c r="B43" s="239"/>
      <c r="C43" s="236"/>
      <c r="D43" s="245"/>
      <c r="E43" s="233"/>
      <c r="F43" s="245"/>
      <c r="G43" s="247"/>
      <c r="H43" s="252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54"/>
      <c r="AA43" s="256"/>
      <c r="AB43" s="258"/>
      <c r="AC43" s="261"/>
    </row>
    <row r="44" spans="2:29" x14ac:dyDescent="0.35">
      <c r="B44" s="239"/>
      <c r="C44" s="236"/>
      <c r="D44" s="245"/>
      <c r="E44" s="233"/>
      <c r="F44" s="245"/>
      <c r="G44" s="247"/>
      <c r="H44" s="252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54"/>
      <c r="AA44" s="256"/>
      <c r="AB44" s="258"/>
      <c r="AC44" s="261"/>
    </row>
    <row r="45" spans="2:29" x14ac:dyDescent="0.35">
      <c r="B45" s="239"/>
      <c r="C45" s="236"/>
      <c r="D45" s="245"/>
      <c r="E45" s="233"/>
      <c r="F45" s="245"/>
      <c r="G45" s="247"/>
      <c r="H45" s="252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54"/>
      <c r="AA45" s="256"/>
      <c r="AB45" s="258"/>
      <c r="AC45" s="261"/>
    </row>
    <row r="46" spans="2:29" x14ac:dyDescent="0.35">
      <c r="B46" s="239"/>
      <c r="C46" s="236"/>
      <c r="D46" s="245"/>
      <c r="E46" s="233"/>
      <c r="F46" s="245"/>
      <c r="G46" s="247"/>
      <c r="H46" s="252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54"/>
      <c r="AA46" s="256"/>
      <c r="AB46" s="258"/>
      <c r="AC46" s="261"/>
    </row>
    <row r="47" spans="2:29" x14ac:dyDescent="0.35">
      <c r="B47" s="239"/>
      <c r="C47" s="236"/>
      <c r="D47" s="245"/>
      <c r="E47" s="233"/>
      <c r="F47" s="245"/>
      <c r="G47" s="247"/>
      <c r="H47" s="252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54"/>
      <c r="AA47" s="256"/>
      <c r="AB47" s="258"/>
      <c r="AC47" s="261"/>
    </row>
    <row r="48" spans="2:29" x14ac:dyDescent="0.35">
      <c r="B48" s="239"/>
      <c r="C48" s="236"/>
      <c r="D48" s="245"/>
      <c r="E48" s="233"/>
      <c r="F48" s="245"/>
      <c r="G48" s="247"/>
      <c r="H48" s="252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54"/>
      <c r="AA48" s="256"/>
      <c r="AB48" s="258"/>
      <c r="AC48" s="261"/>
    </row>
    <row r="49" spans="2:29" x14ac:dyDescent="0.35">
      <c r="B49" s="239"/>
      <c r="C49" s="236"/>
      <c r="D49" s="245"/>
      <c r="E49" s="233"/>
      <c r="F49" s="245"/>
      <c r="G49" s="247"/>
      <c r="H49" s="252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54"/>
      <c r="AA49" s="256"/>
      <c r="AB49" s="258"/>
      <c r="AC49" s="261"/>
    </row>
    <row r="50" spans="2:29" x14ac:dyDescent="0.35">
      <c r="B50" s="239"/>
      <c r="C50" s="236"/>
      <c r="D50" s="245"/>
      <c r="E50" s="233"/>
      <c r="F50" s="245"/>
      <c r="G50" s="247"/>
      <c r="H50" s="252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54"/>
      <c r="AA50" s="256"/>
      <c r="AB50" s="258"/>
      <c r="AC50" s="261"/>
    </row>
    <row r="51" spans="2:29" x14ac:dyDescent="0.35">
      <c r="B51" s="239"/>
      <c r="C51" s="236"/>
      <c r="D51" s="245"/>
      <c r="E51" s="233"/>
      <c r="F51" s="245"/>
      <c r="G51" s="247"/>
      <c r="H51" s="252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54"/>
      <c r="AA51" s="256"/>
      <c r="AB51" s="258"/>
      <c r="AC51" s="261"/>
    </row>
    <row r="52" spans="2:29" x14ac:dyDescent="0.35">
      <c r="B52" s="239"/>
      <c r="C52" s="236"/>
      <c r="D52" s="245"/>
      <c r="E52" s="233"/>
      <c r="F52" s="245"/>
      <c r="G52" s="247"/>
      <c r="H52" s="252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54"/>
      <c r="AA52" s="256"/>
      <c r="AB52" s="258"/>
      <c r="AC52" s="261"/>
    </row>
    <row r="53" spans="2:29" x14ac:dyDescent="0.35">
      <c r="B53" s="239"/>
      <c r="C53" s="236"/>
      <c r="D53" s="245"/>
      <c r="E53" s="233"/>
      <c r="F53" s="245"/>
      <c r="G53" s="247"/>
      <c r="H53" s="252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54"/>
      <c r="AA53" s="256"/>
      <c r="AB53" s="258"/>
      <c r="AC53" s="261"/>
    </row>
    <row r="54" spans="2:29" x14ac:dyDescent="0.35">
      <c r="B54" s="239"/>
      <c r="C54" s="236"/>
      <c r="D54" s="245"/>
      <c r="E54" s="233"/>
      <c r="F54" s="245"/>
      <c r="G54" s="247"/>
      <c r="H54" s="252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54"/>
      <c r="AA54" s="256"/>
      <c r="AB54" s="258"/>
      <c r="AC54" s="261"/>
    </row>
    <row r="55" spans="2:29" x14ac:dyDescent="0.35">
      <c r="B55" s="239"/>
      <c r="C55" s="236"/>
      <c r="D55" s="245"/>
      <c r="E55" s="233"/>
      <c r="F55" s="245"/>
      <c r="G55" s="247"/>
      <c r="H55" s="252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54"/>
      <c r="AA55" s="256"/>
      <c r="AB55" s="258"/>
      <c r="AC55" s="261"/>
    </row>
    <row r="56" spans="2:29" x14ac:dyDescent="0.35">
      <c r="B56" s="239"/>
      <c r="C56" s="236"/>
      <c r="D56" s="245"/>
      <c r="E56" s="233"/>
      <c r="F56" s="245"/>
      <c r="G56" s="247"/>
      <c r="H56" s="252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54"/>
      <c r="AA56" s="256"/>
      <c r="AB56" s="258"/>
      <c r="AC56" s="261"/>
    </row>
    <row r="57" spans="2:29" x14ac:dyDescent="0.35">
      <c r="B57" s="239"/>
      <c r="C57" s="236"/>
      <c r="D57" s="245"/>
      <c r="E57" s="233"/>
      <c r="F57" s="245"/>
      <c r="G57" s="247"/>
      <c r="H57" s="252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54"/>
      <c r="AA57" s="256"/>
      <c r="AB57" s="258"/>
      <c r="AC57" s="261"/>
    </row>
    <row r="58" spans="2:29" x14ac:dyDescent="0.35">
      <c r="B58" s="239"/>
      <c r="C58" s="236"/>
      <c r="D58" s="245"/>
      <c r="E58" s="233"/>
      <c r="F58" s="245"/>
      <c r="G58" s="247"/>
      <c r="H58" s="252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54"/>
      <c r="AA58" s="256"/>
      <c r="AB58" s="258"/>
      <c r="AC58" s="261"/>
    </row>
    <row r="59" spans="2:29" x14ac:dyDescent="0.35">
      <c r="B59" s="239"/>
      <c r="C59" s="236"/>
      <c r="D59" s="245"/>
      <c r="E59" s="233"/>
      <c r="F59" s="245"/>
      <c r="G59" s="247"/>
      <c r="H59" s="252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54"/>
      <c r="AA59" s="256"/>
      <c r="AB59" s="258"/>
      <c r="AC59" s="261"/>
    </row>
    <row r="60" spans="2:29" x14ac:dyDescent="0.35">
      <c r="B60" s="239"/>
      <c r="C60" s="236"/>
      <c r="D60" s="245"/>
      <c r="E60" s="233"/>
      <c r="F60" s="245"/>
      <c r="G60" s="247"/>
      <c r="H60" s="252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54"/>
      <c r="AA60" s="256"/>
      <c r="AB60" s="258"/>
      <c r="AC60" s="261"/>
    </row>
    <row r="61" spans="2:29" x14ac:dyDescent="0.35">
      <c r="B61" s="239"/>
      <c r="C61" s="236"/>
      <c r="D61" s="245"/>
      <c r="E61" s="233"/>
      <c r="F61" s="245"/>
      <c r="G61" s="247"/>
      <c r="H61" s="252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54"/>
      <c r="AA61" s="256"/>
      <c r="AB61" s="258"/>
      <c r="AC61" s="261"/>
    </row>
    <row r="62" spans="2:29" x14ac:dyDescent="0.35">
      <c r="B62" s="239"/>
      <c r="C62" s="236"/>
      <c r="D62" s="245"/>
      <c r="E62" s="233"/>
      <c r="F62" s="245"/>
      <c r="G62" s="247"/>
      <c r="H62" s="252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54"/>
      <c r="AA62" s="256"/>
      <c r="AB62" s="258"/>
      <c r="AC62" s="261"/>
    </row>
    <row r="63" spans="2:29" x14ac:dyDescent="0.35">
      <c r="B63" s="239"/>
      <c r="C63" s="236"/>
      <c r="D63" s="245"/>
      <c r="E63" s="233"/>
      <c r="F63" s="245"/>
      <c r="G63" s="247"/>
      <c r="H63" s="252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54"/>
      <c r="AA63" s="256"/>
      <c r="AB63" s="258"/>
      <c r="AC63" s="261"/>
    </row>
    <row r="64" spans="2:29" x14ac:dyDescent="0.35">
      <c r="B64" s="239"/>
      <c r="C64" s="236"/>
      <c r="D64" s="245"/>
      <c r="E64" s="233"/>
      <c r="F64" s="245"/>
      <c r="G64" s="247"/>
      <c r="H64" s="252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54"/>
      <c r="AA64" s="256"/>
      <c r="AB64" s="258"/>
      <c r="AC64" s="261"/>
    </row>
    <row r="65" spans="2:29" x14ac:dyDescent="0.35">
      <c r="B65" s="239"/>
      <c r="C65" s="236"/>
      <c r="D65" s="245"/>
      <c r="E65" s="233"/>
      <c r="F65" s="245"/>
      <c r="G65" s="247"/>
      <c r="H65" s="252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54"/>
      <c r="AA65" s="256"/>
      <c r="AB65" s="258"/>
      <c r="AC65" s="261"/>
    </row>
    <row r="66" spans="2:29" x14ac:dyDescent="0.35">
      <c r="B66" s="239"/>
      <c r="C66" s="236"/>
      <c r="D66" s="245"/>
      <c r="E66" s="233"/>
      <c r="F66" s="245"/>
      <c r="G66" s="247"/>
      <c r="H66" s="252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54"/>
      <c r="AA66" s="256"/>
      <c r="AB66" s="258"/>
      <c r="AC66" s="261"/>
    </row>
    <row r="67" spans="2:29" x14ac:dyDescent="0.35">
      <c r="B67" s="239"/>
      <c r="C67" s="236"/>
      <c r="D67" s="245"/>
      <c r="E67" s="233"/>
      <c r="F67" s="245"/>
      <c r="G67" s="247"/>
      <c r="H67" s="252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54"/>
      <c r="AA67" s="256"/>
      <c r="AB67" s="258"/>
      <c r="AC67" s="261"/>
    </row>
    <row r="68" spans="2:29" x14ac:dyDescent="0.35">
      <c r="B68" s="239"/>
      <c r="C68" s="236"/>
      <c r="D68" s="245"/>
      <c r="E68" s="233"/>
      <c r="F68" s="245"/>
      <c r="G68" s="247"/>
      <c r="H68" s="252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54"/>
      <c r="AA68" s="256"/>
      <c r="AB68" s="258"/>
      <c r="AC68" s="261"/>
    </row>
    <row r="69" spans="2:29" x14ac:dyDescent="0.35">
      <c r="B69" s="239"/>
      <c r="C69" s="236"/>
      <c r="D69" s="245"/>
      <c r="E69" s="233"/>
      <c r="F69" s="245"/>
      <c r="G69" s="247"/>
      <c r="H69" s="252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54"/>
      <c r="AA69" s="256"/>
      <c r="AB69" s="258"/>
      <c r="AC69" s="261"/>
    </row>
    <row r="70" spans="2:29" x14ac:dyDescent="0.35">
      <c r="B70" s="239"/>
      <c r="C70" s="236"/>
      <c r="D70" s="245"/>
      <c r="E70" s="233"/>
      <c r="F70" s="245"/>
      <c r="G70" s="247"/>
      <c r="H70" s="252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54"/>
      <c r="AA70" s="256"/>
      <c r="AB70" s="258"/>
      <c r="AC70" s="261"/>
    </row>
    <row r="71" spans="2:29" x14ac:dyDescent="0.35">
      <c r="B71" s="239"/>
      <c r="C71" s="236"/>
      <c r="D71" s="245"/>
      <c r="E71" s="233"/>
      <c r="F71" s="245"/>
      <c r="G71" s="247"/>
      <c r="H71" s="252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54"/>
      <c r="AA71" s="256"/>
      <c r="AB71" s="258"/>
      <c r="AC71" s="261"/>
    </row>
    <row r="72" spans="2:29" x14ac:dyDescent="0.35">
      <c r="B72" s="239"/>
      <c r="C72" s="236"/>
      <c r="D72" s="245"/>
      <c r="E72" s="233"/>
      <c r="F72" s="245"/>
      <c r="G72" s="247"/>
      <c r="H72" s="252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54"/>
      <c r="AA72" s="256"/>
      <c r="AB72" s="258"/>
      <c r="AC72" s="261"/>
    </row>
    <row r="73" spans="2:29" x14ac:dyDescent="0.35">
      <c r="B73" s="239"/>
      <c r="C73" s="236"/>
      <c r="D73" s="245"/>
      <c r="E73" s="233"/>
      <c r="F73" s="245"/>
      <c r="G73" s="247"/>
      <c r="H73" s="252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54"/>
      <c r="AA73" s="256"/>
      <c r="AB73" s="258"/>
      <c r="AC73" s="261"/>
    </row>
    <row r="74" spans="2:29" x14ac:dyDescent="0.35">
      <c r="B74" s="239"/>
      <c r="C74" s="236"/>
      <c r="D74" s="245"/>
      <c r="E74" s="233"/>
      <c r="F74" s="245"/>
      <c r="G74" s="247"/>
      <c r="H74" s="252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54"/>
      <c r="AA74" s="256"/>
      <c r="AB74" s="258"/>
      <c r="AC74" s="261"/>
    </row>
    <row r="75" spans="2:29" x14ac:dyDescent="0.35">
      <c r="B75" s="239"/>
      <c r="C75" s="236"/>
      <c r="D75" s="245"/>
      <c r="E75" s="233"/>
      <c r="F75" s="245"/>
      <c r="G75" s="247"/>
      <c r="H75" s="252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54"/>
      <c r="AA75" s="256"/>
      <c r="AB75" s="258"/>
      <c r="AC75" s="261"/>
    </row>
    <row r="76" spans="2:29" x14ac:dyDescent="0.35">
      <c r="B76" s="239"/>
      <c r="C76" s="236"/>
      <c r="D76" s="245"/>
      <c r="E76" s="233"/>
      <c r="F76" s="245"/>
      <c r="G76" s="247"/>
      <c r="H76" s="252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54"/>
      <c r="AA76" s="256"/>
      <c r="AB76" s="258"/>
      <c r="AC76" s="261"/>
    </row>
    <row r="77" spans="2:29" x14ac:dyDescent="0.35">
      <c r="B77" s="239"/>
      <c r="C77" s="236"/>
      <c r="D77" s="245"/>
      <c r="E77" s="233"/>
      <c r="F77" s="245"/>
      <c r="G77" s="247"/>
      <c r="H77" s="252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54"/>
      <c r="AA77" s="256"/>
      <c r="AB77" s="258"/>
      <c r="AC77" s="261"/>
    </row>
    <row r="78" spans="2:29" x14ac:dyDescent="0.35">
      <c r="B78" s="239"/>
      <c r="C78" s="236"/>
      <c r="D78" s="245"/>
      <c r="E78" s="233"/>
      <c r="F78" s="245"/>
      <c r="G78" s="247"/>
      <c r="H78" s="252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54"/>
      <c r="AA78" s="256"/>
      <c r="AB78" s="258"/>
      <c r="AC78" s="261"/>
    </row>
    <row r="79" spans="2:29" x14ac:dyDescent="0.35">
      <c r="B79" s="239"/>
      <c r="C79" s="236"/>
      <c r="D79" s="245"/>
      <c r="E79" s="233"/>
      <c r="F79" s="245"/>
      <c r="G79" s="247"/>
      <c r="H79" s="252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54"/>
      <c r="AA79" s="256"/>
      <c r="AB79" s="258"/>
      <c r="AC79" s="261"/>
    </row>
    <row r="80" spans="2:29" x14ac:dyDescent="0.35">
      <c r="B80" s="239"/>
      <c r="C80" s="236"/>
      <c r="D80" s="245"/>
      <c r="E80" s="233"/>
      <c r="F80" s="245"/>
      <c r="G80" s="247"/>
      <c r="H80" s="252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54"/>
      <c r="AA80" s="256"/>
      <c r="AB80" s="258"/>
      <c r="AC80" s="261"/>
    </row>
    <row r="81" spans="2:29" x14ac:dyDescent="0.35">
      <c r="B81" s="239"/>
      <c r="C81" s="236"/>
      <c r="D81" s="245"/>
      <c r="E81" s="233"/>
      <c r="F81" s="245"/>
      <c r="G81" s="247"/>
      <c r="H81" s="252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54"/>
      <c r="AA81" s="256"/>
      <c r="AB81" s="258"/>
      <c r="AC81" s="261"/>
    </row>
    <row r="82" spans="2:29" x14ac:dyDescent="0.35">
      <c r="B82" s="239"/>
      <c r="C82" s="236"/>
      <c r="D82" s="245"/>
      <c r="E82" s="233"/>
      <c r="F82" s="245"/>
      <c r="G82" s="247"/>
      <c r="H82" s="252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54"/>
      <c r="AA82" s="256"/>
      <c r="AB82" s="258"/>
      <c r="AC82" s="261"/>
    </row>
    <row r="83" spans="2:29" x14ac:dyDescent="0.35">
      <c r="B83" s="239"/>
      <c r="C83" s="236"/>
      <c r="D83" s="245"/>
      <c r="E83" s="233"/>
      <c r="F83" s="245"/>
      <c r="G83" s="247"/>
      <c r="H83" s="252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54"/>
      <c r="AA83" s="256"/>
      <c r="AB83" s="258"/>
      <c r="AC83" s="261"/>
    </row>
    <row r="84" spans="2:29" x14ac:dyDescent="0.35">
      <c r="B84" s="239"/>
      <c r="C84" s="236"/>
      <c r="D84" s="245"/>
      <c r="E84" s="233"/>
      <c r="F84" s="245"/>
      <c r="G84" s="247"/>
      <c r="H84" s="252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54"/>
      <c r="AA84" s="256"/>
      <c r="AB84" s="258"/>
      <c r="AC84" s="261"/>
    </row>
    <row r="85" spans="2:29" x14ac:dyDescent="0.35">
      <c r="B85" s="239"/>
      <c r="C85" s="236"/>
      <c r="D85" s="245"/>
      <c r="E85" s="233"/>
      <c r="F85" s="245"/>
      <c r="G85" s="247"/>
      <c r="H85" s="252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54"/>
      <c r="AA85" s="256"/>
      <c r="AB85" s="258"/>
      <c r="AC85" s="261"/>
    </row>
    <row r="86" spans="2:29" x14ac:dyDescent="0.35">
      <c r="B86" s="239"/>
      <c r="C86" s="236"/>
      <c r="D86" s="245"/>
      <c r="E86" s="233"/>
      <c r="F86" s="245"/>
      <c r="G86" s="247"/>
      <c r="H86" s="252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54"/>
      <c r="AA86" s="256"/>
      <c r="AB86" s="258"/>
      <c r="AC86" s="261"/>
    </row>
    <row r="87" spans="2:29" x14ac:dyDescent="0.35">
      <c r="B87" s="239"/>
      <c r="C87" s="236"/>
      <c r="D87" s="245"/>
      <c r="E87" s="233"/>
      <c r="F87" s="245"/>
      <c r="G87" s="247"/>
      <c r="H87" s="252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54"/>
      <c r="AA87" s="256"/>
      <c r="AB87" s="258"/>
      <c r="AC87" s="261"/>
    </row>
    <row r="88" spans="2:29" x14ac:dyDescent="0.35">
      <c r="B88" s="239"/>
      <c r="C88" s="236"/>
      <c r="D88" s="245"/>
      <c r="E88" s="233"/>
      <c r="F88" s="245"/>
      <c r="G88" s="247"/>
      <c r="H88" s="252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54"/>
      <c r="AA88" s="256"/>
      <c r="AB88" s="258"/>
      <c r="AC88" s="261"/>
    </row>
    <row r="89" spans="2:29" x14ac:dyDescent="0.35">
      <c r="B89" s="239"/>
      <c r="C89" s="236"/>
      <c r="D89" s="245"/>
      <c r="E89" s="233"/>
      <c r="F89" s="245"/>
      <c r="G89" s="247"/>
      <c r="H89" s="252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54"/>
      <c r="AA89" s="256"/>
      <c r="AB89" s="258"/>
      <c r="AC89" s="261"/>
    </row>
    <row r="90" spans="2:29" x14ac:dyDescent="0.35">
      <c r="B90" s="239"/>
      <c r="C90" s="236"/>
      <c r="D90" s="245"/>
      <c r="E90" s="233"/>
      <c r="F90" s="245"/>
      <c r="G90" s="247"/>
      <c r="H90" s="252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54"/>
      <c r="AA90" s="256"/>
      <c r="AB90" s="258"/>
      <c r="AC90" s="261"/>
    </row>
    <row r="91" spans="2:29" x14ac:dyDescent="0.35">
      <c r="B91" s="239"/>
      <c r="C91" s="236"/>
      <c r="D91" s="245"/>
      <c r="E91" s="233"/>
      <c r="F91" s="245"/>
      <c r="G91" s="247"/>
      <c r="H91" s="252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54"/>
      <c r="AA91" s="256"/>
      <c r="AB91" s="258"/>
      <c r="AC91" s="261"/>
    </row>
    <row r="92" spans="2:29" x14ac:dyDescent="0.35">
      <c r="B92" s="239"/>
      <c r="C92" s="236"/>
      <c r="D92" s="245"/>
      <c r="E92" s="233"/>
      <c r="F92" s="245"/>
      <c r="G92" s="247"/>
      <c r="H92" s="252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54"/>
      <c r="AA92" s="256"/>
      <c r="AB92" s="258"/>
      <c r="AC92" s="261"/>
    </row>
    <row r="93" spans="2:29" x14ac:dyDescent="0.35">
      <c r="B93" s="239"/>
      <c r="C93" s="236"/>
      <c r="D93" s="245"/>
      <c r="E93" s="233"/>
      <c r="F93" s="245"/>
      <c r="G93" s="247"/>
      <c r="H93" s="252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54"/>
      <c r="AA93" s="256"/>
      <c r="AB93" s="258"/>
      <c r="AC93" s="261"/>
    </row>
    <row r="94" spans="2:29" x14ac:dyDescent="0.35">
      <c r="B94" s="239"/>
      <c r="C94" s="236"/>
      <c r="D94" s="245"/>
      <c r="E94" s="233"/>
      <c r="F94" s="245"/>
      <c r="G94" s="247"/>
      <c r="H94" s="252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54"/>
      <c r="AA94" s="256"/>
      <c r="AB94" s="258"/>
      <c r="AC94" s="261"/>
    </row>
    <row r="95" spans="2:29" x14ac:dyDescent="0.35">
      <c r="B95" s="239"/>
      <c r="C95" s="236"/>
      <c r="D95" s="245"/>
      <c r="E95" s="233"/>
      <c r="F95" s="245"/>
      <c r="G95" s="247"/>
      <c r="H95" s="252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54"/>
      <c r="AA95" s="256"/>
      <c r="AB95" s="258"/>
      <c r="AC95" s="261"/>
    </row>
    <row r="96" spans="2:29" x14ac:dyDescent="0.35">
      <c r="B96" s="239"/>
      <c r="C96" s="236"/>
      <c r="D96" s="245"/>
      <c r="E96" s="233"/>
      <c r="F96" s="245"/>
      <c r="G96" s="247"/>
      <c r="H96" s="252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54"/>
      <c r="AA96" s="256"/>
      <c r="AB96" s="258"/>
      <c r="AC96" s="261"/>
    </row>
    <row r="97" spans="2:29" x14ac:dyDescent="0.35">
      <c r="B97" s="239"/>
      <c r="C97" s="236"/>
      <c r="D97" s="245"/>
      <c r="E97" s="233"/>
      <c r="F97" s="245"/>
      <c r="G97" s="247"/>
      <c r="H97" s="252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54"/>
      <c r="AA97" s="256"/>
      <c r="AB97" s="258"/>
      <c r="AC97" s="261"/>
    </row>
    <row r="98" spans="2:29" x14ac:dyDescent="0.35">
      <c r="B98" s="239"/>
      <c r="C98" s="236"/>
      <c r="D98" s="245"/>
      <c r="E98" s="233"/>
      <c r="F98" s="245"/>
      <c r="G98" s="247"/>
      <c r="H98" s="252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54"/>
      <c r="AA98" s="256"/>
      <c r="AB98" s="258"/>
      <c r="AC98" s="261"/>
    </row>
    <row r="99" spans="2:29" x14ac:dyDescent="0.35">
      <c r="B99" s="239"/>
      <c r="C99" s="236"/>
      <c r="D99" s="245"/>
      <c r="E99" s="233"/>
      <c r="F99" s="245"/>
      <c r="G99" s="247"/>
      <c r="H99" s="252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54"/>
      <c r="AA99" s="256"/>
      <c r="AB99" s="258"/>
      <c r="AC99" s="261"/>
    </row>
    <row r="100" spans="2:29" x14ac:dyDescent="0.35">
      <c r="B100" s="239"/>
      <c r="C100" s="236"/>
      <c r="D100" s="245"/>
      <c r="E100" s="233"/>
      <c r="F100" s="245"/>
      <c r="G100" s="247"/>
      <c r="H100" s="252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54"/>
      <c r="AA100" s="256"/>
      <c r="AB100" s="258"/>
      <c r="AC100" s="261"/>
    </row>
    <row r="101" spans="2:29" x14ac:dyDescent="0.35">
      <c r="B101" s="239"/>
      <c r="C101" s="236"/>
      <c r="D101" s="245"/>
      <c r="E101" s="233"/>
      <c r="F101" s="245"/>
      <c r="G101" s="247"/>
      <c r="H101" s="252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54"/>
      <c r="AA101" s="256"/>
      <c r="AB101" s="258"/>
      <c r="AC101" s="261"/>
    </row>
    <row r="102" spans="2:29" x14ac:dyDescent="0.35">
      <c r="B102" s="239"/>
      <c r="C102" s="236"/>
      <c r="D102" s="245"/>
      <c r="E102" s="233"/>
      <c r="F102" s="245"/>
      <c r="G102" s="247"/>
      <c r="H102" s="252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54"/>
      <c r="AA102" s="256"/>
      <c r="AB102" s="258"/>
      <c r="AC102" s="261"/>
    </row>
    <row r="103" spans="2:29" x14ac:dyDescent="0.35">
      <c r="B103" s="239"/>
      <c r="C103" s="236"/>
      <c r="D103" s="245"/>
      <c r="E103" s="233"/>
      <c r="F103" s="245"/>
      <c r="G103" s="247"/>
      <c r="H103" s="252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54"/>
      <c r="AA103" s="256"/>
      <c r="AB103" s="258"/>
      <c r="AC103" s="261"/>
    </row>
    <row r="104" spans="2:29" x14ac:dyDescent="0.35">
      <c r="B104" s="239"/>
      <c r="C104" s="236"/>
      <c r="D104" s="245"/>
      <c r="E104" s="233"/>
      <c r="F104" s="245"/>
      <c r="G104" s="247"/>
      <c r="H104" s="252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54"/>
      <c r="AA104" s="256"/>
      <c r="AB104" s="258"/>
      <c r="AC104" s="261"/>
    </row>
    <row r="105" spans="2:29" x14ac:dyDescent="0.35">
      <c r="B105" s="239"/>
      <c r="C105" s="236"/>
      <c r="D105" s="245"/>
      <c r="E105" s="233"/>
      <c r="F105" s="245"/>
      <c r="G105" s="247"/>
      <c r="H105" s="252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54"/>
      <c r="AA105" s="256"/>
      <c r="AB105" s="258"/>
      <c r="AC105" s="261"/>
    </row>
    <row r="106" spans="2:29" x14ac:dyDescent="0.35">
      <c r="B106" s="239"/>
      <c r="C106" s="236"/>
      <c r="D106" s="245"/>
      <c r="E106" s="233"/>
      <c r="F106" s="245"/>
      <c r="G106" s="247"/>
      <c r="H106" s="252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54"/>
      <c r="AA106" s="256"/>
      <c r="AB106" s="258"/>
      <c r="AC106" s="261"/>
    </row>
    <row r="107" spans="2:29" x14ac:dyDescent="0.35">
      <c r="B107" s="239"/>
      <c r="C107" s="236"/>
      <c r="D107" s="245"/>
      <c r="E107" s="233"/>
      <c r="F107" s="245"/>
      <c r="G107" s="247"/>
      <c r="H107" s="252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54"/>
      <c r="AA107" s="256"/>
      <c r="AB107" s="258"/>
      <c r="AC107" s="261"/>
    </row>
    <row r="108" spans="2:29" x14ac:dyDescent="0.35">
      <c r="B108" s="239"/>
      <c r="C108" s="236"/>
      <c r="D108" s="245"/>
      <c r="E108" s="233"/>
      <c r="F108" s="245"/>
      <c r="G108" s="247"/>
      <c r="H108" s="252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54"/>
      <c r="AA108" s="256"/>
      <c r="AB108" s="258"/>
      <c r="AC108" s="261"/>
    </row>
    <row r="109" spans="2:29" x14ac:dyDescent="0.35">
      <c r="B109" s="239"/>
      <c r="C109" s="236"/>
      <c r="D109" s="245"/>
      <c r="E109" s="233"/>
      <c r="F109" s="245"/>
      <c r="G109" s="247"/>
      <c r="H109" s="252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54"/>
      <c r="AA109" s="256"/>
      <c r="AB109" s="258"/>
      <c r="AC109" s="261"/>
    </row>
    <row r="110" spans="2:29" x14ac:dyDescent="0.35">
      <c r="B110" s="239"/>
      <c r="C110" s="236"/>
      <c r="D110" s="245"/>
      <c r="E110" s="233"/>
      <c r="F110" s="245"/>
      <c r="G110" s="247"/>
      <c r="H110" s="252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54"/>
      <c r="AA110" s="256"/>
      <c r="AB110" s="258"/>
      <c r="AC110" s="261"/>
    </row>
    <row r="111" spans="2:29" x14ac:dyDescent="0.35">
      <c r="B111" s="239"/>
      <c r="C111" s="236"/>
      <c r="D111" s="245"/>
      <c r="E111" s="233"/>
      <c r="F111" s="245"/>
      <c r="G111" s="247"/>
      <c r="H111" s="252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54"/>
      <c r="AA111" s="256"/>
      <c r="AB111" s="258"/>
      <c r="AC111" s="261"/>
    </row>
    <row r="112" spans="2:29" x14ac:dyDescent="0.35">
      <c r="B112" s="239"/>
      <c r="C112" s="236"/>
      <c r="D112" s="245"/>
      <c r="E112" s="233"/>
      <c r="F112" s="245"/>
      <c r="G112" s="247"/>
      <c r="H112" s="252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54"/>
      <c r="AA112" s="256"/>
      <c r="AB112" s="258"/>
      <c r="AC112" s="261"/>
    </row>
    <row r="113" spans="2:29" x14ac:dyDescent="0.35">
      <c r="B113" s="239"/>
      <c r="C113" s="236"/>
      <c r="D113" s="245"/>
      <c r="E113" s="233"/>
      <c r="F113" s="245"/>
      <c r="G113" s="247"/>
      <c r="H113" s="252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54"/>
      <c r="AA113" s="256"/>
      <c r="AB113" s="258"/>
      <c r="AC113" s="261"/>
    </row>
    <row r="114" spans="2:29" x14ac:dyDescent="0.35">
      <c r="B114" s="239"/>
      <c r="C114" s="236"/>
      <c r="D114" s="245"/>
      <c r="E114" s="233"/>
      <c r="F114" s="245"/>
      <c r="G114" s="247"/>
      <c r="H114" s="252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54"/>
      <c r="AA114" s="256"/>
      <c r="AB114" s="258"/>
      <c r="AC114" s="261"/>
    </row>
    <row r="115" spans="2:29" x14ac:dyDescent="0.35">
      <c r="B115" s="239"/>
      <c r="C115" s="236"/>
      <c r="D115" s="245"/>
      <c r="E115" s="233"/>
      <c r="F115" s="245"/>
      <c r="G115" s="247"/>
      <c r="H115" s="252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54"/>
      <c r="AA115" s="256"/>
      <c r="AB115" s="258"/>
      <c r="AC115" s="261"/>
    </row>
    <row r="116" spans="2:29" x14ac:dyDescent="0.35">
      <c r="B116" s="239"/>
      <c r="C116" s="236"/>
      <c r="D116" s="245"/>
      <c r="E116" s="233"/>
      <c r="F116" s="245"/>
      <c r="G116" s="247"/>
      <c r="H116" s="252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54"/>
      <c r="AA116" s="256"/>
      <c r="AB116" s="231"/>
      <c r="AC116" s="261"/>
    </row>
    <row r="117" spans="2:29" x14ac:dyDescent="0.35">
      <c r="B117" s="443"/>
      <c r="C117" s="444"/>
      <c r="D117" s="445"/>
      <c r="E117" s="446"/>
      <c r="F117" s="445"/>
      <c r="G117" s="447"/>
      <c r="H117" s="448"/>
      <c r="I117" s="445"/>
      <c r="J117" s="445"/>
      <c r="K117" s="445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445"/>
      <c r="Z117" s="449"/>
      <c r="AA117" s="263"/>
      <c r="AB117" s="403"/>
      <c r="AC117" s="261"/>
    </row>
    <row r="118" spans="2:29" x14ac:dyDescent="0.35">
      <c r="B118" s="240"/>
      <c r="C118" s="234"/>
      <c r="D118" s="245"/>
      <c r="E118" s="233"/>
      <c r="F118" s="245"/>
      <c r="G118" s="247"/>
      <c r="H118" s="252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54"/>
      <c r="AA118" s="256"/>
      <c r="AB118" s="231"/>
      <c r="AC118" s="261"/>
    </row>
    <row r="119" spans="2:29" x14ac:dyDescent="0.35">
      <c r="B119" s="240"/>
      <c r="C119" s="234"/>
      <c r="D119" s="245"/>
      <c r="E119" s="233"/>
      <c r="F119" s="245"/>
      <c r="G119" s="247"/>
      <c r="H119" s="252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54"/>
      <c r="AA119" s="256"/>
      <c r="AB119" s="231"/>
      <c r="AC119" s="261"/>
    </row>
    <row r="120" spans="2:29" x14ac:dyDescent="0.35">
      <c r="B120" s="240"/>
      <c r="C120" s="234"/>
      <c r="D120" s="245"/>
      <c r="E120" s="233"/>
      <c r="F120" s="245"/>
      <c r="G120" s="247"/>
      <c r="H120" s="252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54"/>
      <c r="AA120" s="256"/>
      <c r="AB120" s="231"/>
      <c r="AC120" s="261"/>
    </row>
    <row r="121" spans="2:29" x14ac:dyDescent="0.35">
      <c r="B121" s="240"/>
      <c r="C121" s="234"/>
      <c r="D121" s="245"/>
      <c r="E121" s="233"/>
      <c r="F121" s="245"/>
      <c r="G121" s="247"/>
      <c r="H121" s="252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54"/>
      <c r="AA121" s="256"/>
      <c r="AB121" s="231"/>
      <c r="AC121" s="261"/>
    </row>
    <row r="122" spans="2:29" x14ac:dyDescent="0.35">
      <c r="B122" s="240"/>
      <c r="C122" s="234"/>
      <c r="D122" s="245"/>
      <c r="E122" s="233"/>
      <c r="F122" s="245"/>
      <c r="G122" s="247"/>
      <c r="H122" s="252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54"/>
      <c r="AA122" s="256"/>
      <c r="AB122" s="231"/>
      <c r="AC122" s="261"/>
    </row>
    <row r="123" spans="2:29" x14ac:dyDescent="0.35">
      <c r="B123" s="240"/>
      <c r="C123" s="234"/>
      <c r="D123" s="245"/>
      <c r="E123" s="233"/>
      <c r="F123" s="245"/>
      <c r="G123" s="247"/>
      <c r="H123" s="252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54"/>
      <c r="AA123" s="256"/>
      <c r="AB123" s="231"/>
      <c r="AC123" s="261"/>
    </row>
    <row r="124" spans="2:29" x14ac:dyDescent="0.35">
      <c r="B124" s="240"/>
      <c r="C124" s="234"/>
      <c r="D124" s="245"/>
      <c r="E124" s="233"/>
      <c r="F124" s="245"/>
      <c r="G124" s="247"/>
      <c r="H124" s="252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54"/>
      <c r="AA124" s="256"/>
      <c r="AB124" s="231"/>
      <c r="AC124" s="261"/>
    </row>
    <row r="125" spans="2:29" x14ac:dyDescent="0.35">
      <c r="B125" s="240"/>
      <c r="C125" s="234"/>
      <c r="D125" s="245"/>
      <c r="E125" s="233"/>
      <c r="F125" s="245"/>
      <c r="G125" s="247"/>
      <c r="H125" s="252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54"/>
      <c r="AA125" s="256"/>
      <c r="AB125" s="231"/>
      <c r="AC125" s="261"/>
    </row>
    <row r="126" spans="2:29" x14ac:dyDescent="0.35">
      <c r="B126" s="240"/>
      <c r="C126" s="234"/>
      <c r="D126" s="245"/>
      <c r="E126" s="233"/>
      <c r="F126" s="245"/>
      <c r="G126" s="247"/>
      <c r="H126" s="252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54"/>
      <c r="AA126" s="256"/>
      <c r="AB126" s="231"/>
      <c r="AC126" s="261"/>
    </row>
    <row r="127" spans="2:29" x14ac:dyDescent="0.35">
      <c r="B127" s="240"/>
      <c r="C127" s="234"/>
      <c r="D127" s="245"/>
      <c r="E127" s="233"/>
      <c r="F127" s="245"/>
      <c r="G127" s="247"/>
      <c r="H127" s="252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54"/>
      <c r="AA127" s="256"/>
      <c r="AB127" s="231"/>
      <c r="AC127" s="261"/>
    </row>
    <row r="128" spans="2:29" x14ac:dyDescent="0.35">
      <c r="B128" s="240"/>
      <c r="C128" s="234"/>
      <c r="D128" s="245"/>
      <c r="E128" s="233"/>
      <c r="F128" s="245"/>
      <c r="G128" s="247"/>
      <c r="H128" s="252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54"/>
      <c r="AA128" s="256"/>
      <c r="AB128" s="231"/>
      <c r="AC128" s="261"/>
    </row>
    <row r="129" spans="2:29" x14ac:dyDescent="0.35">
      <c r="B129" s="240"/>
      <c r="C129" s="234"/>
      <c r="D129" s="245"/>
      <c r="E129" s="233"/>
      <c r="F129" s="245"/>
      <c r="G129" s="247"/>
      <c r="H129" s="252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54"/>
      <c r="AA129" s="256"/>
      <c r="AB129" s="231"/>
      <c r="AC129" s="261"/>
    </row>
    <row r="130" spans="2:29" x14ac:dyDescent="0.35">
      <c r="B130" s="240"/>
      <c r="C130" s="234"/>
      <c r="D130" s="245"/>
      <c r="E130" s="233"/>
      <c r="F130" s="245"/>
      <c r="G130" s="247"/>
      <c r="H130" s="252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54"/>
      <c r="AA130" s="256"/>
      <c r="AB130" s="231"/>
      <c r="AC130" s="261"/>
    </row>
    <row r="131" spans="2:29" x14ac:dyDescent="0.35">
      <c r="B131" s="240"/>
      <c r="C131" s="234"/>
      <c r="D131" s="245"/>
      <c r="E131" s="233"/>
      <c r="F131" s="245"/>
      <c r="G131" s="247"/>
      <c r="H131" s="252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54"/>
      <c r="AA131" s="256"/>
      <c r="AB131" s="231"/>
      <c r="AC131" s="261"/>
    </row>
    <row r="132" spans="2:29" x14ac:dyDescent="0.35">
      <c r="B132" s="240"/>
      <c r="C132" s="234"/>
      <c r="D132" s="245"/>
      <c r="E132" s="233"/>
      <c r="F132" s="245"/>
      <c r="G132" s="247"/>
      <c r="H132" s="252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54"/>
      <c r="AA132" s="256"/>
      <c r="AB132" s="231"/>
      <c r="AC132" s="261"/>
    </row>
    <row r="133" spans="2:29" x14ac:dyDescent="0.35">
      <c r="B133" s="240"/>
      <c r="C133" s="234"/>
      <c r="D133" s="245"/>
      <c r="E133" s="233"/>
      <c r="F133" s="245"/>
      <c r="G133" s="247"/>
      <c r="H133" s="252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54"/>
      <c r="AA133" s="256"/>
      <c r="AB133" s="231"/>
      <c r="AC133" s="261"/>
    </row>
    <row r="134" spans="2:29" x14ac:dyDescent="0.35">
      <c r="B134" s="240"/>
      <c r="C134" s="234"/>
      <c r="D134" s="245"/>
      <c r="E134" s="233"/>
      <c r="F134" s="245"/>
      <c r="G134" s="247"/>
      <c r="H134" s="252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54"/>
      <c r="AA134" s="256"/>
      <c r="AB134" s="231"/>
      <c r="AC134" s="261"/>
    </row>
    <row r="135" spans="2:29" x14ac:dyDescent="0.35">
      <c r="B135" s="240"/>
      <c r="C135" s="234"/>
      <c r="D135" s="245"/>
      <c r="E135" s="233"/>
      <c r="F135" s="245"/>
      <c r="G135" s="247"/>
      <c r="H135" s="252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54"/>
      <c r="AA135" s="256"/>
      <c r="AB135" s="231"/>
      <c r="AC135" s="261"/>
    </row>
    <row r="136" spans="2:29" x14ac:dyDescent="0.35">
      <c r="B136" s="240"/>
      <c r="C136" s="234"/>
      <c r="D136" s="245"/>
      <c r="E136" s="233"/>
      <c r="F136" s="245"/>
      <c r="G136" s="247"/>
      <c r="H136" s="252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54"/>
      <c r="AA136" s="256"/>
      <c r="AB136" s="231"/>
      <c r="AC136" s="261"/>
    </row>
    <row r="137" spans="2:29" x14ac:dyDescent="0.35">
      <c r="B137" s="240"/>
      <c r="C137" s="234"/>
      <c r="D137" s="245"/>
      <c r="E137" s="233"/>
      <c r="F137" s="245"/>
      <c r="G137" s="247"/>
      <c r="H137" s="252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54"/>
      <c r="AA137" s="256"/>
      <c r="AB137" s="231"/>
      <c r="AC137" s="261"/>
    </row>
    <row r="138" spans="2:29" x14ac:dyDescent="0.35">
      <c r="B138" s="240"/>
      <c r="C138" s="234"/>
      <c r="D138" s="245"/>
      <c r="E138" s="233"/>
      <c r="F138" s="245"/>
      <c r="G138" s="247"/>
      <c r="H138" s="252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54"/>
      <c r="AA138" s="256"/>
      <c r="AB138" s="231"/>
      <c r="AC138" s="261"/>
    </row>
    <row r="139" spans="2:29" x14ac:dyDescent="0.35">
      <c r="B139" s="240"/>
      <c r="C139" s="234"/>
      <c r="D139" s="245"/>
      <c r="E139" s="233"/>
      <c r="F139" s="245"/>
      <c r="G139" s="247"/>
      <c r="H139" s="252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54"/>
      <c r="AA139" s="256"/>
      <c r="AB139" s="231"/>
      <c r="AC139" s="261"/>
    </row>
    <row r="140" spans="2:29" x14ac:dyDescent="0.35">
      <c r="B140" s="240"/>
      <c r="C140" s="234"/>
      <c r="D140" s="245"/>
      <c r="E140" s="233"/>
      <c r="F140" s="245"/>
      <c r="G140" s="247"/>
      <c r="H140" s="252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54"/>
      <c r="AA140" s="256"/>
      <c r="AB140" s="231"/>
      <c r="AC140" s="261"/>
    </row>
    <row r="141" spans="2:29" x14ac:dyDescent="0.35">
      <c r="B141" s="240"/>
      <c r="C141" s="234"/>
      <c r="D141" s="245"/>
      <c r="E141" s="233"/>
      <c r="F141" s="245"/>
      <c r="G141" s="247"/>
      <c r="H141" s="252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54"/>
      <c r="AA141" s="256"/>
      <c r="AB141" s="231"/>
      <c r="AC141" s="261"/>
    </row>
    <row r="142" spans="2:29" x14ac:dyDescent="0.35">
      <c r="B142" s="240"/>
      <c r="C142" s="234"/>
      <c r="D142" s="245"/>
      <c r="E142" s="233"/>
      <c r="F142" s="245"/>
      <c r="G142" s="247"/>
      <c r="H142" s="252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54"/>
      <c r="AA142" s="256"/>
      <c r="AB142" s="231"/>
      <c r="AC142" s="261"/>
    </row>
    <row r="143" spans="2:29" x14ac:dyDescent="0.35">
      <c r="B143" s="240"/>
      <c r="C143" s="234"/>
      <c r="D143" s="245"/>
      <c r="E143" s="233"/>
      <c r="F143" s="245"/>
      <c r="G143" s="247"/>
      <c r="H143" s="252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54"/>
      <c r="AA143" s="256"/>
      <c r="AB143" s="231"/>
      <c r="AC143" s="261"/>
    </row>
    <row r="144" spans="2:29" x14ac:dyDescent="0.35">
      <c r="B144" s="240"/>
      <c r="C144" s="234"/>
      <c r="D144" s="245"/>
      <c r="E144" s="233"/>
      <c r="F144" s="245"/>
      <c r="G144" s="247"/>
      <c r="H144" s="252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54"/>
      <c r="AA144" s="256"/>
      <c r="AB144" s="231"/>
      <c r="AC144" s="261"/>
    </row>
    <row r="145" spans="2:29" x14ac:dyDescent="0.35">
      <c r="B145" s="240"/>
      <c r="C145" s="234"/>
      <c r="D145" s="245"/>
      <c r="E145" s="233"/>
      <c r="F145" s="245"/>
      <c r="G145" s="247"/>
      <c r="H145" s="252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54"/>
      <c r="AA145" s="256"/>
      <c r="AB145" s="231"/>
      <c r="AC145" s="261"/>
    </row>
    <row r="146" spans="2:29" x14ac:dyDescent="0.35">
      <c r="B146" s="240"/>
      <c r="C146" s="234"/>
      <c r="D146" s="245"/>
      <c r="E146" s="233"/>
      <c r="F146" s="245"/>
      <c r="G146" s="247"/>
      <c r="H146" s="252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54"/>
      <c r="AA146" s="256"/>
      <c r="AB146" s="231"/>
      <c r="AC146" s="261"/>
    </row>
    <row r="147" spans="2:29" x14ac:dyDescent="0.35">
      <c r="B147" s="450"/>
      <c r="C147" s="451"/>
      <c r="D147" s="452"/>
      <c r="E147" s="453"/>
      <c r="F147" s="452"/>
      <c r="G147" s="454"/>
      <c r="H147" s="455"/>
      <c r="I147" s="452"/>
      <c r="J147" s="452"/>
      <c r="K147" s="452"/>
      <c r="L147" s="452"/>
      <c r="M147" s="452"/>
      <c r="N147" s="452"/>
      <c r="O147" s="452"/>
      <c r="P147" s="452"/>
      <c r="Q147" s="452"/>
      <c r="R147" s="452"/>
      <c r="S147" s="452"/>
      <c r="T147" s="452"/>
      <c r="U147" s="452"/>
      <c r="V147" s="452"/>
      <c r="W147" s="452"/>
      <c r="X147" s="452"/>
      <c r="Y147" s="452"/>
      <c r="Z147" s="456"/>
      <c r="AA147" s="262"/>
      <c r="AB147" s="457"/>
      <c r="AC147" s="261"/>
    </row>
    <row r="148" spans="2:29" x14ac:dyDescent="0.35">
      <c r="B148" s="243"/>
      <c r="C148" s="241"/>
      <c r="D148" s="246"/>
      <c r="E148" s="245"/>
      <c r="F148" s="246"/>
      <c r="G148" s="247"/>
      <c r="H148" s="252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54"/>
      <c r="AA148" s="256"/>
      <c r="AB148" s="231"/>
      <c r="AC148" s="261"/>
    </row>
    <row r="149" spans="2:29" x14ac:dyDescent="0.35">
      <c r="B149" s="243"/>
      <c r="C149" s="241"/>
      <c r="D149" s="246"/>
      <c r="E149" s="245"/>
      <c r="F149" s="246"/>
      <c r="G149" s="247"/>
      <c r="H149" s="252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54"/>
      <c r="AA149" s="256"/>
      <c r="AB149" s="231"/>
      <c r="AC149" s="261"/>
    </row>
    <row r="150" spans="2:29" x14ac:dyDescent="0.35">
      <c r="B150" s="243"/>
      <c r="C150" s="241"/>
      <c r="D150" s="246"/>
      <c r="E150" s="245"/>
      <c r="F150" s="246"/>
      <c r="G150" s="247"/>
      <c r="H150" s="252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54"/>
      <c r="AA150" s="256"/>
      <c r="AB150" s="231"/>
      <c r="AC150" s="261"/>
    </row>
    <row r="151" spans="2:29" x14ac:dyDescent="0.35">
      <c r="B151" s="243"/>
      <c r="C151" s="241"/>
      <c r="D151" s="246"/>
      <c r="E151" s="245"/>
      <c r="F151" s="246"/>
      <c r="G151" s="247"/>
      <c r="H151" s="252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54"/>
      <c r="AA151" s="256"/>
      <c r="AB151" s="231"/>
      <c r="AC151" s="261"/>
    </row>
    <row r="152" spans="2:29" x14ac:dyDescent="0.35">
      <c r="B152" s="243"/>
      <c r="C152" s="241"/>
      <c r="D152" s="246"/>
      <c r="E152" s="245"/>
      <c r="F152" s="246"/>
      <c r="G152" s="247"/>
      <c r="H152" s="252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54"/>
      <c r="AA152" s="256"/>
      <c r="AB152" s="231"/>
      <c r="AC152" s="261"/>
    </row>
    <row r="153" spans="2:29" x14ac:dyDescent="0.35">
      <c r="B153" s="243"/>
      <c r="C153" s="241"/>
      <c r="D153" s="246"/>
      <c r="E153" s="245"/>
      <c r="F153" s="246"/>
      <c r="G153" s="247"/>
      <c r="H153" s="252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54"/>
      <c r="AA153" s="256"/>
      <c r="AB153" s="231"/>
      <c r="AC153" s="261"/>
    </row>
    <row r="154" spans="2:29" x14ac:dyDescent="0.35">
      <c r="B154" s="243"/>
      <c r="C154" s="241"/>
      <c r="D154" s="246"/>
      <c r="E154" s="245"/>
      <c r="F154" s="246"/>
      <c r="G154" s="247"/>
      <c r="H154" s="252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54"/>
      <c r="AA154" s="256"/>
      <c r="AB154" s="231"/>
      <c r="AC154" s="261"/>
    </row>
    <row r="155" spans="2:29" x14ac:dyDescent="0.35">
      <c r="B155" s="243"/>
      <c r="C155" s="241"/>
      <c r="D155" s="246"/>
      <c r="E155" s="245"/>
      <c r="F155" s="246"/>
      <c r="G155" s="247"/>
      <c r="H155" s="252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54"/>
      <c r="AA155" s="256"/>
      <c r="AB155" s="231"/>
      <c r="AC155" s="261"/>
    </row>
    <row r="156" spans="2:29" x14ac:dyDescent="0.35">
      <c r="B156" s="243"/>
      <c r="C156" s="241"/>
      <c r="D156" s="246"/>
      <c r="E156" s="245"/>
      <c r="F156" s="246"/>
      <c r="G156" s="247"/>
      <c r="H156" s="252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54"/>
      <c r="AA156" s="256"/>
      <c r="AB156" s="231"/>
      <c r="AC156" s="261"/>
    </row>
    <row r="157" spans="2:29" x14ac:dyDescent="0.35">
      <c r="B157" s="243"/>
      <c r="C157" s="241"/>
      <c r="D157" s="246"/>
      <c r="E157" s="245"/>
      <c r="F157" s="246"/>
      <c r="G157" s="247"/>
      <c r="H157" s="252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54"/>
      <c r="AA157" s="256"/>
      <c r="AB157" s="231"/>
      <c r="AC157" s="261"/>
    </row>
    <row r="158" spans="2:29" x14ac:dyDescent="0.35">
      <c r="B158" s="458"/>
      <c r="C158" s="459"/>
      <c r="D158" s="460"/>
      <c r="E158" s="446"/>
      <c r="F158" s="460"/>
      <c r="G158" s="447"/>
      <c r="H158" s="448"/>
      <c r="I158" s="445"/>
      <c r="J158" s="445"/>
      <c r="K158" s="445"/>
      <c r="L158" s="445"/>
      <c r="M158" s="445"/>
      <c r="N158" s="445"/>
      <c r="O158" s="445"/>
      <c r="P158" s="445"/>
      <c r="Q158" s="445"/>
      <c r="R158" s="445"/>
      <c r="S158" s="445"/>
      <c r="T158" s="445"/>
      <c r="U158" s="445"/>
      <c r="V158" s="445"/>
      <c r="W158" s="445"/>
      <c r="X158" s="445"/>
      <c r="Y158" s="445"/>
      <c r="Z158" s="449"/>
      <c r="AA158" s="263"/>
      <c r="AB158" s="403"/>
      <c r="AC158" s="261"/>
    </row>
    <row r="159" spans="2:29" x14ac:dyDescent="0.35">
      <c r="B159" s="243"/>
      <c r="C159" s="248"/>
      <c r="D159" s="246"/>
      <c r="E159" s="233"/>
      <c r="F159" s="246"/>
      <c r="G159" s="247"/>
      <c r="H159" s="252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54"/>
      <c r="AA159" s="256"/>
      <c r="AB159" s="231"/>
      <c r="AC159" s="261"/>
    </row>
    <row r="160" spans="2:29" x14ac:dyDescent="0.35">
      <c r="B160" s="243"/>
      <c r="C160" s="248"/>
      <c r="D160" s="246"/>
      <c r="E160" s="233"/>
      <c r="F160" s="246"/>
      <c r="G160" s="247"/>
      <c r="H160" s="252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54"/>
      <c r="AA160" s="256"/>
      <c r="AB160" s="231"/>
      <c r="AC160" s="261"/>
    </row>
    <row r="161" spans="2:29" x14ac:dyDescent="0.35">
      <c r="B161" s="243"/>
      <c r="C161" s="248"/>
      <c r="D161" s="246"/>
      <c r="E161" s="233"/>
      <c r="F161" s="246"/>
      <c r="G161" s="247"/>
      <c r="H161" s="252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54"/>
      <c r="AA161" s="256"/>
      <c r="AB161" s="231"/>
      <c r="AC161" s="261"/>
    </row>
    <row r="162" spans="2:29" x14ac:dyDescent="0.35">
      <c r="B162" s="243"/>
      <c r="C162" s="248"/>
      <c r="D162" s="246"/>
      <c r="E162" s="233"/>
      <c r="F162" s="246"/>
      <c r="G162" s="247"/>
      <c r="H162" s="252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54"/>
      <c r="AA162" s="256"/>
      <c r="AB162" s="231"/>
      <c r="AC162" s="261"/>
    </row>
    <row r="163" spans="2:29" x14ac:dyDescent="0.35">
      <c r="B163" s="243"/>
      <c r="C163" s="248"/>
      <c r="D163" s="246"/>
      <c r="E163" s="233"/>
      <c r="F163" s="246"/>
      <c r="G163" s="247"/>
      <c r="H163" s="252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54"/>
      <c r="AA163" s="256"/>
      <c r="AB163" s="231"/>
      <c r="AC163" s="261"/>
    </row>
    <row r="164" spans="2:29" x14ac:dyDescent="0.35">
      <c r="B164" s="243"/>
      <c r="C164" s="248"/>
      <c r="D164" s="246"/>
      <c r="E164" s="233"/>
      <c r="F164" s="246"/>
      <c r="G164" s="247"/>
      <c r="H164" s="252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54"/>
      <c r="AA164" s="256"/>
      <c r="AB164" s="231"/>
      <c r="AC164" s="261"/>
    </row>
    <row r="165" spans="2:29" x14ac:dyDescent="0.35">
      <c r="B165" s="243"/>
      <c r="C165" s="248"/>
      <c r="D165" s="246"/>
      <c r="E165" s="233"/>
      <c r="F165" s="246"/>
      <c r="G165" s="247"/>
      <c r="H165" s="252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54"/>
      <c r="AA165" s="256"/>
      <c r="AB165" s="231"/>
      <c r="AC165" s="261"/>
    </row>
    <row r="166" spans="2:29" x14ac:dyDescent="0.35">
      <c r="B166" s="243"/>
      <c r="C166" s="248"/>
      <c r="D166" s="246"/>
      <c r="E166" s="233"/>
      <c r="F166" s="246"/>
      <c r="G166" s="247"/>
      <c r="H166" s="252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54"/>
      <c r="AA166" s="256"/>
      <c r="AB166" s="231"/>
      <c r="AC166" s="261"/>
    </row>
    <row r="167" spans="2:29" x14ac:dyDescent="0.35">
      <c r="B167" s="243"/>
      <c r="C167" s="248"/>
      <c r="D167" s="246"/>
      <c r="E167" s="233"/>
      <c r="F167" s="246"/>
      <c r="G167" s="247"/>
      <c r="H167" s="252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54"/>
      <c r="AA167" s="256"/>
      <c r="AB167" s="231"/>
      <c r="AC167" s="261"/>
    </row>
    <row r="168" spans="2:29" x14ac:dyDescent="0.35">
      <c r="B168" s="461"/>
      <c r="C168" s="462"/>
      <c r="D168" s="463"/>
      <c r="E168" s="453"/>
      <c r="F168" s="463"/>
      <c r="G168" s="454"/>
      <c r="H168" s="455"/>
      <c r="I168" s="452"/>
      <c r="J168" s="452"/>
      <c r="K168" s="452"/>
      <c r="L168" s="452"/>
      <c r="M168" s="452"/>
      <c r="N168" s="452"/>
      <c r="O168" s="452"/>
      <c r="P168" s="452"/>
      <c r="Q168" s="452"/>
      <c r="R168" s="452"/>
      <c r="S168" s="452"/>
      <c r="T168" s="452"/>
      <c r="U168" s="452"/>
      <c r="V168" s="452"/>
      <c r="W168" s="452"/>
      <c r="X168" s="452"/>
      <c r="Y168" s="452"/>
      <c r="Z168" s="456"/>
      <c r="AA168" s="262"/>
      <c r="AB168" s="457"/>
      <c r="AC168" s="261"/>
    </row>
    <row r="169" spans="2:29" x14ac:dyDescent="0.35">
      <c r="B169" s="243"/>
      <c r="C169" s="248"/>
      <c r="D169" s="246"/>
      <c r="E169" s="245"/>
      <c r="F169" s="246"/>
      <c r="G169" s="247"/>
      <c r="H169" s="252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54"/>
      <c r="AA169" s="256"/>
      <c r="AB169" s="231"/>
      <c r="AC169" s="261"/>
    </row>
    <row r="170" spans="2:29" x14ac:dyDescent="0.35">
      <c r="B170" s="243"/>
      <c r="C170" s="248"/>
      <c r="D170" s="246"/>
      <c r="E170" s="245"/>
      <c r="F170" s="246"/>
      <c r="G170" s="247"/>
      <c r="H170" s="252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54"/>
      <c r="AA170" s="256"/>
      <c r="AB170" s="258"/>
      <c r="AC170" s="261"/>
    </row>
    <row r="171" spans="2:29" x14ac:dyDescent="0.35">
      <c r="B171" s="243"/>
      <c r="C171" s="248"/>
      <c r="D171" s="246"/>
      <c r="E171" s="245"/>
      <c r="F171" s="246"/>
      <c r="G171" s="247"/>
      <c r="H171" s="252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54"/>
      <c r="AA171" s="256"/>
      <c r="AB171" s="258"/>
      <c r="AC171" s="261"/>
    </row>
    <row r="172" spans="2:29" x14ac:dyDescent="0.35">
      <c r="B172" s="243"/>
      <c r="C172" s="248"/>
      <c r="D172" s="246"/>
      <c r="E172" s="245"/>
      <c r="F172" s="246"/>
      <c r="G172" s="247"/>
      <c r="H172" s="252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54"/>
      <c r="AA172" s="256"/>
      <c r="AB172" s="258"/>
      <c r="AC172" s="261"/>
    </row>
    <row r="173" spans="2:29" x14ac:dyDescent="0.35">
      <c r="B173" s="243"/>
      <c r="C173" s="248"/>
      <c r="D173" s="246"/>
      <c r="E173" s="245"/>
      <c r="F173" s="246"/>
      <c r="G173" s="247"/>
      <c r="H173" s="252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54"/>
      <c r="AA173" s="256"/>
      <c r="AB173" s="258"/>
      <c r="AC173" s="261"/>
    </row>
    <row r="174" spans="2:29" x14ac:dyDescent="0.35">
      <c r="B174" s="243"/>
      <c r="C174" s="248"/>
      <c r="D174" s="246"/>
      <c r="E174" s="245"/>
      <c r="F174" s="246"/>
      <c r="G174" s="247"/>
      <c r="H174" s="252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54"/>
      <c r="AA174" s="256"/>
      <c r="AB174" s="258"/>
      <c r="AC174" s="261"/>
    </row>
    <row r="175" spans="2:29" x14ac:dyDescent="0.35">
      <c r="B175" s="243"/>
      <c r="C175" s="248"/>
      <c r="D175" s="246"/>
      <c r="E175" s="245"/>
      <c r="F175" s="246"/>
      <c r="G175" s="247"/>
      <c r="H175" s="252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54"/>
      <c r="AA175" s="256"/>
      <c r="AB175" s="258"/>
      <c r="AC175" s="261"/>
    </row>
    <row r="176" spans="2:29" x14ac:dyDescent="0.35">
      <c r="B176" s="243"/>
      <c r="C176" s="248"/>
      <c r="D176" s="246"/>
      <c r="E176" s="245"/>
      <c r="F176" s="246"/>
      <c r="G176" s="247"/>
      <c r="H176" s="252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54"/>
      <c r="AA176" s="256"/>
      <c r="AB176" s="258"/>
      <c r="AC176" s="261"/>
    </row>
    <row r="177" spans="2:29" x14ac:dyDescent="0.35">
      <c r="B177" s="243"/>
      <c r="C177" s="248"/>
      <c r="D177" s="246"/>
      <c r="E177" s="245"/>
      <c r="F177" s="246"/>
      <c r="G177" s="247"/>
      <c r="H177" s="252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54"/>
      <c r="AA177" s="256"/>
      <c r="AB177" s="258"/>
      <c r="AC177" s="261"/>
    </row>
    <row r="178" spans="2:29" x14ac:dyDescent="0.35">
      <c r="B178" s="243"/>
      <c r="C178" s="248"/>
      <c r="D178" s="246"/>
      <c r="E178" s="245"/>
      <c r="F178" s="246"/>
      <c r="G178" s="247"/>
      <c r="H178" s="252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54"/>
      <c r="AA178" s="256"/>
      <c r="AB178" s="258"/>
      <c r="AC178" s="261"/>
    </row>
    <row r="179" spans="2:29" x14ac:dyDescent="0.35">
      <c r="B179" s="243"/>
      <c r="C179" s="248"/>
      <c r="D179" s="246"/>
      <c r="E179" s="245"/>
      <c r="F179" s="246"/>
      <c r="G179" s="247"/>
      <c r="H179" s="252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54"/>
      <c r="AA179" s="256"/>
      <c r="AB179" s="258"/>
      <c r="AC179" s="261"/>
    </row>
    <row r="180" spans="2:29" x14ac:dyDescent="0.35">
      <c r="B180" s="243"/>
      <c r="C180" s="248"/>
      <c r="D180" s="246"/>
      <c r="E180" s="245"/>
      <c r="F180" s="246"/>
      <c r="G180" s="247"/>
      <c r="H180" s="252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54"/>
      <c r="AA180" s="256"/>
      <c r="AB180" s="258"/>
      <c r="AC180" s="261"/>
    </row>
    <row r="181" spans="2:29" x14ac:dyDescent="0.35">
      <c r="B181" s="243"/>
      <c r="C181" s="248"/>
      <c r="D181" s="246"/>
      <c r="E181" s="245"/>
      <c r="F181" s="246"/>
      <c r="G181" s="247"/>
      <c r="H181" s="252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54"/>
      <c r="AA181" s="256"/>
      <c r="AB181" s="258"/>
      <c r="AC181" s="261"/>
    </row>
    <row r="182" spans="2:29" x14ac:dyDescent="0.35">
      <c r="B182" s="243"/>
      <c r="C182" s="248"/>
      <c r="D182" s="246"/>
      <c r="E182" s="245"/>
      <c r="F182" s="246"/>
      <c r="G182" s="247"/>
      <c r="H182" s="252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54"/>
      <c r="AA182" s="256"/>
      <c r="AB182" s="258"/>
      <c r="AC182" s="261"/>
    </row>
    <row r="183" spans="2:29" x14ac:dyDescent="0.35">
      <c r="B183" s="243"/>
      <c r="C183" s="248"/>
      <c r="D183" s="246"/>
      <c r="E183" s="245"/>
      <c r="F183" s="246"/>
      <c r="G183" s="247"/>
      <c r="H183" s="252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54"/>
      <c r="AA183" s="256"/>
      <c r="AB183" s="258"/>
      <c r="AC183" s="261"/>
    </row>
    <row r="184" spans="2:29" x14ac:dyDescent="0.35">
      <c r="B184" s="243"/>
      <c r="C184" s="248"/>
      <c r="D184" s="246"/>
      <c r="E184" s="245"/>
      <c r="F184" s="246"/>
      <c r="G184" s="247"/>
      <c r="H184" s="252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54"/>
      <c r="AA184" s="256"/>
      <c r="AB184" s="258"/>
      <c r="AC184" s="261"/>
    </row>
    <row r="185" spans="2:29" x14ac:dyDescent="0.35">
      <c r="B185" s="243"/>
      <c r="C185" s="248"/>
      <c r="D185" s="246"/>
      <c r="E185" s="245"/>
      <c r="F185" s="246"/>
      <c r="G185" s="247"/>
      <c r="H185" s="252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54"/>
      <c r="AA185" s="256"/>
      <c r="AB185" s="258"/>
      <c r="AC185" s="261"/>
    </row>
    <row r="186" spans="2:29" x14ac:dyDescent="0.35">
      <c r="B186" s="461"/>
      <c r="C186" s="462"/>
      <c r="D186" s="463"/>
      <c r="E186" s="452"/>
      <c r="F186" s="463"/>
      <c r="G186" s="454"/>
      <c r="H186" s="455"/>
      <c r="I186" s="452"/>
      <c r="J186" s="452"/>
      <c r="K186" s="452"/>
      <c r="L186" s="452"/>
      <c r="M186" s="452"/>
      <c r="N186" s="452"/>
      <c r="O186" s="452"/>
      <c r="P186" s="452"/>
      <c r="Q186" s="452"/>
      <c r="R186" s="452"/>
      <c r="S186" s="452"/>
      <c r="T186" s="452"/>
      <c r="U186" s="452"/>
      <c r="V186" s="452"/>
      <c r="W186" s="452"/>
      <c r="X186" s="452"/>
      <c r="Y186" s="452"/>
      <c r="Z186" s="456"/>
      <c r="AA186" s="262"/>
      <c r="AB186" s="264"/>
      <c r="AC186" s="261"/>
    </row>
    <row r="187" spans="2:29" x14ac:dyDescent="0.35">
      <c r="B187" s="242"/>
      <c r="C187" s="248"/>
      <c r="D187" s="246"/>
      <c r="E187" s="245"/>
      <c r="F187" s="246"/>
      <c r="G187" s="247"/>
      <c r="H187" s="252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54"/>
      <c r="AA187" s="256"/>
      <c r="AB187" s="231"/>
      <c r="AC187" s="261"/>
    </row>
    <row r="188" spans="2:29" x14ac:dyDescent="0.35">
      <c r="B188" s="242"/>
      <c r="C188" s="248"/>
      <c r="D188" s="246"/>
      <c r="E188" s="245"/>
      <c r="F188" s="246"/>
      <c r="G188" s="247"/>
      <c r="H188" s="252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54"/>
      <c r="AA188" s="256"/>
      <c r="AB188" s="231"/>
      <c r="AC188" s="261"/>
    </row>
    <row r="189" spans="2:29" x14ac:dyDescent="0.35">
      <c r="B189" s="242"/>
      <c r="C189" s="248"/>
      <c r="D189" s="246"/>
      <c r="E189" s="245"/>
      <c r="F189" s="246"/>
      <c r="G189" s="247"/>
      <c r="H189" s="252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54"/>
      <c r="AA189" s="256"/>
      <c r="AB189" s="231"/>
      <c r="AC189" s="261"/>
    </row>
    <row r="190" spans="2:29" x14ac:dyDescent="0.35">
      <c r="B190" s="242"/>
      <c r="C190" s="248"/>
      <c r="D190" s="246"/>
      <c r="E190" s="245"/>
      <c r="F190" s="246"/>
      <c r="G190" s="247"/>
      <c r="H190" s="252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54"/>
      <c r="AA190" s="256"/>
      <c r="AB190" s="231"/>
      <c r="AC190" s="261"/>
    </row>
    <row r="191" spans="2:29" x14ac:dyDescent="0.35">
      <c r="B191" s="242"/>
      <c r="C191" s="248"/>
      <c r="D191" s="246"/>
      <c r="E191" s="245"/>
      <c r="F191" s="246"/>
      <c r="G191" s="247"/>
      <c r="H191" s="252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54"/>
      <c r="AA191" s="256"/>
      <c r="AB191" s="231"/>
      <c r="AC191" s="261"/>
    </row>
    <row r="192" spans="2:29" x14ac:dyDescent="0.35">
      <c r="B192" s="242"/>
      <c r="C192" s="248"/>
      <c r="D192" s="246"/>
      <c r="E192" s="245"/>
      <c r="F192" s="246"/>
      <c r="G192" s="247"/>
      <c r="H192" s="252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54"/>
      <c r="AA192" s="256"/>
      <c r="AB192" s="231"/>
      <c r="AC192" s="261"/>
    </row>
    <row r="193" spans="2:29" x14ac:dyDescent="0.35">
      <c r="B193" s="242"/>
      <c r="C193" s="248"/>
      <c r="D193" s="246"/>
      <c r="E193" s="245"/>
      <c r="F193" s="246"/>
      <c r="G193" s="247"/>
      <c r="H193" s="252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54"/>
      <c r="AA193" s="256"/>
      <c r="AB193" s="231"/>
      <c r="AC193" s="261"/>
    </row>
    <row r="194" spans="2:29" x14ac:dyDescent="0.35">
      <c r="B194" s="242"/>
      <c r="C194" s="248"/>
      <c r="D194" s="246"/>
      <c r="E194" s="245"/>
      <c r="F194" s="246"/>
      <c r="G194" s="247"/>
      <c r="H194" s="252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54"/>
      <c r="AA194" s="256"/>
      <c r="AB194" s="231"/>
      <c r="AC194" s="261"/>
    </row>
    <row r="195" spans="2:29" x14ac:dyDescent="0.35">
      <c r="B195" s="242"/>
      <c r="C195" s="248"/>
      <c r="D195" s="246"/>
      <c r="E195" s="245"/>
      <c r="F195" s="246"/>
      <c r="G195" s="247"/>
      <c r="H195" s="252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54"/>
      <c r="AA195" s="256"/>
      <c r="AB195" s="231"/>
      <c r="AC195" s="261"/>
    </row>
    <row r="196" spans="2:29" x14ac:dyDescent="0.35">
      <c r="B196" s="242"/>
      <c r="C196" s="248"/>
      <c r="D196" s="246"/>
      <c r="E196" s="245"/>
      <c r="F196" s="246"/>
      <c r="G196" s="247"/>
      <c r="H196" s="252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54"/>
      <c r="AA196" s="256"/>
      <c r="AB196" s="231"/>
      <c r="AC196" s="261"/>
    </row>
    <row r="197" spans="2:29" x14ac:dyDescent="0.35">
      <c r="B197" s="242"/>
      <c r="C197" s="248"/>
      <c r="D197" s="246"/>
      <c r="E197" s="245"/>
      <c r="F197" s="246"/>
      <c r="G197" s="247"/>
      <c r="H197" s="252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54"/>
      <c r="AA197" s="256"/>
      <c r="AB197" s="231"/>
      <c r="AC197" s="261"/>
    </row>
    <row r="198" spans="2:29" x14ac:dyDescent="0.35">
      <c r="B198" s="242"/>
      <c r="C198" s="248"/>
      <c r="D198" s="246"/>
      <c r="E198" s="245"/>
      <c r="F198" s="246"/>
      <c r="G198" s="247"/>
      <c r="H198" s="252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54"/>
      <c r="AA198" s="256"/>
      <c r="AB198" s="231"/>
      <c r="AC198" s="261"/>
    </row>
    <row r="199" spans="2:29" x14ac:dyDescent="0.35">
      <c r="B199" s="242"/>
      <c r="C199" s="248"/>
      <c r="D199" s="246"/>
      <c r="E199" s="245"/>
      <c r="F199" s="246"/>
      <c r="G199" s="247"/>
      <c r="H199" s="252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54"/>
      <c r="AA199" s="256"/>
      <c r="AB199" s="231"/>
      <c r="AC199" s="261"/>
    </row>
    <row r="200" spans="2:29" x14ac:dyDescent="0.35">
      <c r="B200" s="242"/>
      <c r="C200" s="248"/>
      <c r="D200" s="246"/>
      <c r="E200" s="245"/>
      <c r="F200" s="246"/>
      <c r="G200" s="247"/>
      <c r="H200" s="252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54"/>
      <c r="AA200" s="256"/>
      <c r="AB200" s="231"/>
      <c r="AC200" s="261"/>
    </row>
    <row r="201" spans="2:29" x14ac:dyDescent="0.35">
      <c r="B201" s="242"/>
      <c r="C201" s="248"/>
      <c r="D201" s="246"/>
      <c r="E201" s="245"/>
      <c r="F201" s="246"/>
      <c r="G201" s="247"/>
      <c r="H201" s="252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54"/>
      <c r="AA201" s="256"/>
      <c r="AB201" s="231"/>
      <c r="AC201" s="261"/>
    </row>
    <row r="202" spans="2:29" x14ac:dyDescent="0.35">
      <c r="B202" s="242"/>
      <c r="C202" s="248"/>
      <c r="D202" s="246"/>
      <c r="E202" s="245"/>
      <c r="F202" s="246"/>
      <c r="G202" s="247"/>
      <c r="H202" s="252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54"/>
      <c r="AA202" s="256"/>
      <c r="AB202" s="231"/>
      <c r="AC202" s="261"/>
    </row>
    <row r="203" spans="2:29" x14ac:dyDescent="0.35">
      <c r="B203" s="242"/>
      <c r="C203" s="248"/>
      <c r="D203" s="246"/>
      <c r="E203" s="245"/>
      <c r="F203" s="246"/>
      <c r="G203" s="247"/>
      <c r="H203" s="252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54"/>
      <c r="AA203" s="256"/>
      <c r="AB203" s="231"/>
      <c r="AC203" s="261"/>
    </row>
    <row r="204" spans="2:29" x14ac:dyDescent="0.35">
      <c r="B204" s="242"/>
      <c r="C204" s="248"/>
      <c r="D204" s="246"/>
      <c r="E204" s="245"/>
      <c r="F204" s="246"/>
      <c r="G204" s="247"/>
      <c r="H204" s="252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54"/>
      <c r="AA204" s="256"/>
      <c r="AB204" s="231"/>
      <c r="AC204" s="261"/>
    </row>
    <row r="205" spans="2:29" x14ac:dyDescent="0.35">
      <c r="B205" s="242"/>
      <c r="C205" s="248"/>
      <c r="D205" s="246"/>
      <c r="E205" s="245"/>
      <c r="F205" s="246"/>
      <c r="G205" s="247"/>
      <c r="H205" s="252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54"/>
      <c r="AA205" s="256"/>
      <c r="AB205" s="231"/>
      <c r="AC205" s="261"/>
    </row>
    <row r="206" spans="2:29" x14ac:dyDescent="0.35">
      <c r="B206" s="242"/>
      <c r="C206" s="248"/>
      <c r="D206" s="246"/>
      <c r="E206" s="245"/>
      <c r="F206" s="246"/>
      <c r="G206" s="247"/>
      <c r="H206" s="252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54"/>
      <c r="AA206" s="256"/>
      <c r="AB206" s="231"/>
      <c r="AC206" s="261"/>
    </row>
    <row r="207" spans="2:29" x14ac:dyDescent="0.35">
      <c r="B207" s="242"/>
      <c r="C207" s="248"/>
      <c r="D207" s="246"/>
      <c r="E207" s="245"/>
      <c r="F207" s="246"/>
      <c r="G207" s="247"/>
      <c r="H207" s="252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54"/>
      <c r="AA207" s="256"/>
      <c r="AB207" s="231"/>
      <c r="AC207" s="261"/>
    </row>
    <row r="208" spans="2:29" x14ac:dyDescent="0.35">
      <c r="B208" s="242"/>
      <c r="C208" s="248"/>
      <c r="D208" s="246"/>
      <c r="E208" s="245"/>
      <c r="F208" s="246"/>
      <c r="G208" s="247"/>
      <c r="H208" s="252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54"/>
      <c r="AA208" s="256"/>
      <c r="AB208" s="231"/>
      <c r="AC208" s="261"/>
    </row>
    <row r="209" spans="2:29" x14ac:dyDescent="0.35">
      <c r="B209" s="242"/>
      <c r="C209" s="248"/>
      <c r="D209" s="246"/>
      <c r="E209" s="245"/>
      <c r="F209" s="246"/>
      <c r="G209" s="247"/>
      <c r="H209" s="252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54"/>
      <c r="AA209" s="256"/>
      <c r="AB209" s="231"/>
      <c r="AC209" s="261"/>
    </row>
    <row r="210" spans="2:29" x14ac:dyDescent="0.35">
      <c r="B210" s="242"/>
      <c r="C210" s="248"/>
      <c r="D210" s="246"/>
      <c r="E210" s="245"/>
      <c r="F210" s="246"/>
      <c r="G210" s="247"/>
      <c r="H210" s="252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54"/>
      <c r="AA210" s="256"/>
      <c r="AB210" s="231"/>
      <c r="AC210" s="261"/>
    </row>
    <row r="211" spans="2:29" x14ac:dyDescent="0.35">
      <c r="B211" s="242"/>
      <c r="C211" s="248"/>
      <c r="D211" s="246"/>
      <c r="E211" s="245"/>
      <c r="F211" s="246"/>
      <c r="G211" s="247"/>
      <c r="H211" s="252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54"/>
      <c r="AA211" s="256"/>
      <c r="AB211" s="231"/>
      <c r="AC211" s="261"/>
    </row>
    <row r="212" spans="2:29" x14ac:dyDescent="0.35">
      <c r="B212" s="242"/>
      <c r="C212" s="248"/>
      <c r="D212" s="246"/>
      <c r="E212" s="245"/>
      <c r="F212" s="246"/>
      <c r="G212" s="247"/>
      <c r="H212" s="252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54"/>
      <c r="AA212" s="256"/>
      <c r="AB212" s="231"/>
      <c r="AC212" s="261"/>
    </row>
    <row r="213" spans="2:29" x14ac:dyDescent="0.35">
      <c r="B213" s="242"/>
      <c r="C213" s="248"/>
      <c r="D213" s="246"/>
      <c r="E213" s="245"/>
      <c r="F213" s="246"/>
      <c r="G213" s="247"/>
      <c r="H213" s="252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54"/>
      <c r="AA213" s="256"/>
      <c r="AB213" s="231"/>
      <c r="AC213" s="261"/>
    </row>
    <row r="214" spans="2:29" x14ac:dyDescent="0.35">
      <c r="B214" s="242"/>
      <c r="C214" s="248"/>
      <c r="D214" s="246"/>
      <c r="E214" s="245"/>
      <c r="F214" s="246"/>
      <c r="G214" s="247"/>
      <c r="H214" s="252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54"/>
      <c r="AA214" s="256"/>
      <c r="AB214" s="231"/>
      <c r="AC214" s="261"/>
    </row>
    <row r="215" spans="2:29" x14ac:dyDescent="0.35">
      <c r="B215" s="242"/>
      <c r="C215" s="248"/>
      <c r="D215" s="246"/>
      <c r="E215" s="245"/>
      <c r="F215" s="246"/>
      <c r="G215" s="247"/>
      <c r="H215" s="252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54"/>
      <c r="AA215" s="256"/>
      <c r="AB215" s="231"/>
      <c r="AC215" s="261"/>
    </row>
    <row r="216" spans="2:29" x14ac:dyDescent="0.35">
      <c r="B216" s="242"/>
      <c r="C216" s="248"/>
      <c r="D216" s="246"/>
      <c r="E216" s="245"/>
      <c r="F216" s="246"/>
      <c r="G216" s="247"/>
      <c r="H216" s="252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54"/>
      <c r="AA216" s="256"/>
      <c r="AB216" s="231"/>
      <c r="AC216" s="261"/>
    </row>
    <row r="217" spans="2:29" x14ac:dyDescent="0.35">
      <c r="B217" s="242"/>
      <c r="C217" s="248"/>
      <c r="D217" s="246"/>
      <c r="E217" s="245"/>
      <c r="F217" s="246"/>
      <c r="G217" s="247"/>
      <c r="H217" s="252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54"/>
      <c r="AA217" s="256"/>
      <c r="AB217" s="231"/>
      <c r="AC217" s="261"/>
    </row>
    <row r="218" spans="2:29" x14ac:dyDescent="0.35">
      <c r="B218" s="242"/>
      <c r="C218" s="248"/>
      <c r="D218" s="246"/>
      <c r="E218" s="245"/>
      <c r="F218" s="246"/>
      <c r="G218" s="247"/>
      <c r="H218" s="252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54"/>
      <c r="AA218" s="256"/>
      <c r="AB218" s="231"/>
      <c r="AC218" s="261"/>
    </row>
    <row r="219" spans="2:29" x14ac:dyDescent="0.35">
      <c r="B219" s="242"/>
      <c r="C219" s="248"/>
      <c r="D219" s="246"/>
      <c r="E219" s="245"/>
      <c r="F219" s="246"/>
      <c r="G219" s="247"/>
      <c r="H219" s="252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54"/>
      <c r="AA219" s="256"/>
      <c r="AB219" s="231"/>
      <c r="AC219" s="261"/>
    </row>
    <row r="220" spans="2:29" x14ac:dyDescent="0.35">
      <c r="B220" s="242"/>
      <c r="C220" s="248"/>
      <c r="D220" s="246"/>
      <c r="E220" s="245"/>
      <c r="F220" s="246"/>
      <c r="G220" s="247"/>
      <c r="H220" s="252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54"/>
      <c r="AA220" s="256"/>
      <c r="AB220" s="231"/>
      <c r="AC220" s="261"/>
    </row>
    <row r="221" spans="2:29" x14ac:dyDescent="0.35">
      <c r="B221" s="242"/>
      <c r="C221" s="248"/>
      <c r="D221" s="246"/>
      <c r="E221" s="245"/>
      <c r="F221" s="246"/>
      <c r="G221" s="247"/>
      <c r="H221" s="252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54"/>
      <c r="AA221" s="256"/>
      <c r="AB221" s="231"/>
      <c r="AC221" s="261"/>
    </row>
    <row r="222" spans="2:29" x14ac:dyDescent="0.35">
      <c r="B222" s="242"/>
      <c r="C222" s="248"/>
      <c r="D222" s="246"/>
      <c r="E222" s="245"/>
      <c r="F222" s="246"/>
      <c r="G222" s="247"/>
      <c r="H222" s="252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54"/>
      <c r="AA222" s="256"/>
      <c r="AB222" s="231"/>
      <c r="AC222" s="261"/>
    </row>
    <row r="223" spans="2:29" x14ac:dyDescent="0.35">
      <c r="B223" s="242"/>
      <c r="C223" s="248"/>
      <c r="D223" s="246"/>
      <c r="E223" s="245"/>
      <c r="F223" s="246"/>
      <c r="G223" s="247"/>
      <c r="H223" s="252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54"/>
      <c r="AA223" s="256"/>
      <c r="AB223" s="231"/>
      <c r="AC223" s="261"/>
    </row>
    <row r="224" spans="2:29" x14ac:dyDescent="0.35">
      <c r="B224" s="242"/>
      <c r="C224" s="248"/>
      <c r="D224" s="246"/>
      <c r="E224" s="245"/>
      <c r="F224" s="246"/>
      <c r="G224" s="247"/>
      <c r="H224" s="252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54"/>
      <c r="AA224" s="256"/>
      <c r="AB224" s="231"/>
      <c r="AC224" s="261"/>
    </row>
    <row r="225" spans="2:29" x14ac:dyDescent="0.35">
      <c r="B225" s="242"/>
      <c r="C225" s="248"/>
      <c r="D225" s="246"/>
      <c r="E225" s="245"/>
      <c r="F225" s="246"/>
      <c r="G225" s="247"/>
      <c r="H225" s="252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54"/>
      <c r="AA225" s="256"/>
      <c r="AB225" s="231"/>
      <c r="AC225" s="261"/>
    </row>
    <row r="226" spans="2:29" x14ac:dyDescent="0.35">
      <c r="B226" s="242"/>
      <c r="C226" s="248"/>
      <c r="D226" s="246"/>
      <c r="E226" s="245"/>
      <c r="F226" s="246"/>
      <c r="G226" s="247"/>
      <c r="H226" s="252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54"/>
      <c r="AA226" s="256"/>
      <c r="AB226" s="231"/>
      <c r="AC226" s="261"/>
    </row>
    <row r="227" spans="2:29" x14ac:dyDescent="0.35">
      <c r="B227" s="242"/>
      <c r="C227" s="248"/>
      <c r="D227" s="246"/>
      <c r="E227" s="245"/>
      <c r="F227" s="246"/>
      <c r="G227" s="247"/>
      <c r="H227" s="252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54"/>
      <c r="AA227" s="256"/>
      <c r="AB227" s="231"/>
      <c r="AC227" s="261"/>
    </row>
    <row r="228" spans="2:29" x14ac:dyDescent="0.35">
      <c r="B228" s="464"/>
      <c r="C228" s="462"/>
      <c r="D228" s="463"/>
      <c r="E228" s="452"/>
      <c r="F228" s="463"/>
      <c r="G228" s="454"/>
      <c r="H228" s="455"/>
      <c r="I228" s="452"/>
      <c r="J228" s="452"/>
      <c r="K228" s="452"/>
      <c r="L228" s="452"/>
      <c r="M228" s="452"/>
      <c r="N228" s="452"/>
      <c r="O228" s="452"/>
      <c r="P228" s="452"/>
      <c r="Q228" s="452"/>
      <c r="R228" s="452"/>
      <c r="S228" s="452"/>
      <c r="T228" s="452"/>
      <c r="U228" s="452"/>
      <c r="V228" s="452"/>
      <c r="W228" s="452"/>
      <c r="X228" s="452"/>
      <c r="Y228" s="452"/>
      <c r="Z228" s="456"/>
      <c r="AA228" s="262"/>
      <c r="AB228" s="457"/>
      <c r="AC228" s="261"/>
    </row>
    <row r="229" spans="2:29" x14ac:dyDescent="0.35">
      <c r="B229" s="242"/>
      <c r="C229" s="248"/>
      <c r="D229" s="246"/>
      <c r="E229" s="233"/>
      <c r="F229" s="246"/>
      <c r="G229" s="247"/>
      <c r="H229" s="252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54"/>
      <c r="AA229" s="256"/>
      <c r="AB229" s="231"/>
      <c r="AC229" s="261"/>
    </row>
    <row r="230" spans="2:29" x14ac:dyDescent="0.35">
      <c r="B230" s="242"/>
      <c r="C230" s="248"/>
      <c r="D230" s="246"/>
      <c r="E230" s="233"/>
      <c r="F230" s="246"/>
      <c r="G230" s="247"/>
      <c r="H230" s="252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54"/>
      <c r="AA230" s="256"/>
      <c r="AB230" s="258"/>
      <c r="AC230" s="261"/>
    </row>
    <row r="231" spans="2:29" x14ac:dyDescent="0.35">
      <c r="B231" s="242"/>
      <c r="C231" s="248"/>
      <c r="D231" s="246"/>
      <c r="E231" s="233"/>
      <c r="F231" s="246"/>
      <c r="G231" s="247"/>
      <c r="H231" s="252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54"/>
      <c r="AA231" s="256"/>
      <c r="AB231" s="258"/>
      <c r="AC231" s="261"/>
    </row>
    <row r="232" spans="2:29" x14ac:dyDescent="0.35">
      <c r="B232" s="242"/>
      <c r="C232" s="248"/>
      <c r="D232" s="246"/>
      <c r="E232" s="233"/>
      <c r="F232" s="246"/>
      <c r="G232" s="247"/>
      <c r="H232" s="252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54"/>
      <c r="AA232" s="256"/>
      <c r="AB232" s="258"/>
      <c r="AC232" s="261"/>
    </row>
    <row r="233" spans="2:29" x14ac:dyDescent="0.35">
      <c r="B233" s="242"/>
      <c r="C233" s="248"/>
      <c r="D233" s="246"/>
      <c r="E233" s="233"/>
      <c r="F233" s="246"/>
      <c r="G233" s="247"/>
      <c r="H233" s="252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54"/>
      <c r="AA233" s="256"/>
      <c r="AB233" s="258"/>
      <c r="AC233" s="261"/>
    </row>
    <row r="234" spans="2:29" x14ac:dyDescent="0.35">
      <c r="B234" s="242"/>
      <c r="C234" s="248"/>
      <c r="D234" s="246"/>
      <c r="E234" s="233"/>
      <c r="F234" s="246"/>
      <c r="G234" s="247"/>
      <c r="H234" s="252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54"/>
      <c r="AA234" s="256"/>
      <c r="AB234" s="258"/>
      <c r="AC234" s="261"/>
    </row>
    <row r="235" spans="2:29" x14ac:dyDescent="0.35">
      <c r="B235" s="242"/>
      <c r="C235" s="248"/>
      <c r="D235" s="246"/>
      <c r="E235" s="233"/>
      <c r="F235" s="246"/>
      <c r="G235" s="247"/>
      <c r="H235" s="252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54"/>
      <c r="AA235" s="256"/>
      <c r="AB235" s="258"/>
      <c r="AC235" s="261"/>
    </row>
    <row r="236" spans="2:29" x14ac:dyDescent="0.35">
      <c r="B236" s="242"/>
      <c r="C236" s="248"/>
      <c r="D236" s="246"/>
      <c r="E236" s="233"/>
      <c r="F236" s="246"/>
      <c r="G236" s="247"/>
      <c r="H236" s="252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54"/>
      <c r="AA236" s="256"/>
      <c r="AB236" s="258"/>
      <c r="AC236" s="261"/>
    </row>
    <row r="237" spans="2:29" x14ac:dyDescent="0.35">
      <c r="B237" s="242"/>
      <c r="C237" s="248"/>
      <c r="D237" s="246"/>
      <c r="E237" s="233"/>
      <c r="F237" s="246"/>
      <c r="G237" s="247"/>
      <c r="H237" s="252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54"/>
      <c r="AA237" s="256"/>
      <c r="AB237" s="258"/>
      <c r="AC237" s="261"/>
    </row>
    <row r="238" spans="2:29" x14ac:dyDescent="0.35">
      <c r="B238" s="242"/>
      <c r="C238" s="248"/>
      <c r="D238" s="246"/>
      <c r="E238" s="233"/>
      <c r="F238" s="246"/>
      <c r="G238" s="247"/>
      <c r="H238" s="252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54"/>
      <c r="AA238" s="256"/>
      <c r="AB238" s="258"/>
      <c r="AC238" s="261"/>
    </row>
    <row r="239" spans="2:29" x14ac:dyDescent="0.35">
      <c r="B239" s="242"/>
      <c r="C239" s="248"/>
      <c r="D239" s="246"/>
      <c r="E239" s="233"/>
      <c r="F239" s="246"/>
      <c r="G239" s="247"/>
      <c r="H239" s="252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54"/>
      <c r="AA239" s="256"/>
      <c r="AB239" s="258"/>
      <c r="AC239" s="261"/>
    </row>
    <row r="240" spans="2:29" x14ac:dyDescent="0.35">
      <c r="B240" s="242"/>
      <c r="C240" s="248"/>
      <c r="D240" s="246"/>
      <c r="E240" s="233"/>
      <c r="F240" s="246"/>
      <c r="G240" s="247"/>
      <c r="H240" s="252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54"/>
      <c r="AA240" s="256"/>
      <c r="AB240" s="258"/>
      <c r="AC240" s="261"/>
    </row>
    <row r="241" spans="2:29" x14ac:dyDescent="0.35">
      <c r="B241" s="242"/>
      <c r="C241" s="248"/>
      <c r="D241" s="246"/>
      <c r="E241" s="233"/>
      <c r="F241" s="246"/>
      <c r="G241" s="247"/>
      <c r="H241" s="252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54"/>
      <c r="AA241" s="256"/>
      <c r="AB241" s="258"/>
      <c r="AC241" s="261"/>
    </row>
    <row r="242" spans="2:29" x14ac:dyDescent="0.35">
      <c r="B242" s="242"/>
      <c r="C242" s="248"/>
      <c r="D242" s="246"/>
      <c r="E242" s="233"/>
      <c r="F242" s="246"/>
      <c r="G242" s="247"/>
      <c r="H242" s="252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54"/>
      <c r="AA242" s="256"/>
      <c r="AB242" s="258"/>
      <c r="AC242" s="261"/>
    </row>
    <row r="243" spans="2:29" x14ac:dyDescent="0.35">
      <c r="B243" s="242"/>
      <c r="C243" s="248"/>
      <c r="D243" s="246"/>
      <c r="E243" s="233"/>
      <c r="F243" s="246"/>
      <c r="G243" s="247"/>
      <c r="H243" s="252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54"/>
      <c r="AA243" s="256"/>
      <c r="AB243" s="258"/>
      <c r="AC243" s="261"/>
    </row>
    <row r="244" spans="2:29" x14ac:dyDescent="0.35">
      <c r="B244" s="242"/>
      <c r="C244" s="248"/>
      <c r="D244" s="246"/>
      <c r="E244" s="233"/>
      <c r="F244" s="246"/>
      <c r="G244" s="247"/>
      <c r="H244" s="252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54"/>
      <c r="AA244" s="256"/>
      <c r="AB244" s="258"/>
      <c r="AC244" s="261"/>
    </row>
    <row r="245" spans="2:29" x14ac:dyDescent="0.35">
      <c r="B245" s="242"/>
      <c r="C245" s="248"/>
      <c r="D245" s="246"/>
      <c r="E245" s="233"/>
      <c r="F245" s="246"/>
      <c r="G245" s="247"/>
      <c r="H245" s="252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54"/>
      <c r="AA245" s="256"/>
      <c r="AB245" s="258"/>
      <c r="AC245" s="261"/>
    </row>
    <row r="246" spans="2:29" x14ac:dyDescent="0.35">
      <c r="B246" s="242"/>
      <c r="C246" s="248"/>
      <c r="D246" s="246"/>
      <c r="E246" s="233"/>
      <c r="F246" s="246"/>
      <c r="G246" s="247"/>
      <c r="H246" s="252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54"/>
      <c r="AA246" s="256"/>
      <c r="AB246" s="258"/>
      <c r="AC246" s="261"/>
    </row>
    <row r="247" spans="2:29" x14ac:dyDescent="0.35">
      <c r="B247" s="242"/>
      <c r="C247" s="248"/>
      <c r="D247" s="246"/>
      <c r="E247" s="233"/>
      <c r="F247" s="246"/>
      <c r="G247" s="247"/>
      <c r="H247" s="252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54"/>
      <c r="AA247" s="256"/>
      <c r="AB247" s="258"/>
      <c r="AC247" s="261"/>
    </row>
    <row r="248" spans="2:29" x14ac:dyDescent="0.35">
      <c r="B248" s="242"/>
      <c r="C248" s="248"/>
      <c r="D248" s="246"/>
      <c r="E248" s="233"/>
      <c r="F248" s="246"/>
      <c r="G248" s="247"/>
      <c r="H248" s="252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54"/>
      <c r="AA248" s="256"/>
      <c r="AB248" s="258"/>
      <c r="AC248" s="261"/>
    </row>
    <row r="249" spans="2:29" x14ac:dyDescent="0.35">
      <c r="E249" s="237"/>
    </row>
    <row r="250" spans="2:29" x14ac:dyDescent="0.35">
      <c r="E250" s="237"/>
    </row>
    <row r="251" spans="2:29" x14ac:dyDescent="0.35">
      <c r="E251" s="237"/>
    </row>
    <row r="252" spans="2:29" x14ac:dyDescent="0.35">
      <c r="E252" s="237"/>
    </row>
    <row r="253" spans="2:29" x14ac:dyDescent="0.35">
      <c r="E253" s="237"/>
    </row>
    <row r="254" spans="2:29" x14ac:dyDescent="0.35">
      <c r="E254" s="237"/>
    </row>
    <row r="255" spans="2:29" x14ac:dyDescent="0.35">
      <c r="E255" s="237"/>
    </row>
    <row r="256" spans="2:29" x14ac:dyDescent="0.35">
      <c r="E256" s="237"/>
    </row>
    <row r="257" spans="5:5" x14ac:dyDescent="0.35">
      <c r="E257" s="237"/>
    </row>
    <row r="258" spans="5:5" x14ac:dyDescent="0.35">
      <c r="E258" s="237"/>
    </row>
    <row r="259" spans="5:5" x14ac:dyDescent="0.35">
      <c r="E259" s="237"/>
    </row>
    <row r="260" spans="5:5" x14ac:dyDescent="0.35">
      <c r="E260" s="237"/>
    </row>
    <row r="261" spans="5:5" x14ac:dyDescent="0.35">
      <c r="E261" s="237"/>
    </row>
    <row r="262" spans="5:5" x14ac:dyDescent="0.35">
      <c r="E262" s="237"/>
    </row>
    <row r="263" spans="5:5" x14ac:dyDescent="0.35">
      <c r="E263" s="237"/>
    </row>
    <row r="264" spans="5:5" x14ac:dyDescent="0.35">
      <c r="E264" s="237"/>
    </row>
    <row r="265" spans="5:5" x14ac:dyDescent="0.35">
      <c r="E265" s="237"/>
    </row>
    <row r="266" spans="5:5" x14ac:dyDescent="0.35">
      <c r="E266" s="237"/>
    </row>
    <row r="267" spans="5:5" x14ac:dyDescent="0.35">
      <c r="E267" s="237"/>
    </row>
    <row r="268" spans="5:5" x14ac:dyDescent="0.35">
      <c r="E268" s="237"/>
    </row>
    <row r="269" spans="5:5" x14ac:dyDescent="0.35">
      <c r="E269" s="237"/>
    </row>
    <row r="270" spans="5:5" x14ac:dyDescent="0.35">
      <c r="E270" s="237"/>
    </row>
    <row r="271" spans="5:5" x14ac:dyDescent="0.35">
      <c r="E271" s="237"/>
    </row>
    <row r="272" spans="5:5" x14ac:dyDescent="0.35">
      <c r="E272" s="237"/>
    </row>
    <row r="273" spans="5:5" x14ac:dyDescent="0.35">
      <c r="E273" s="237"/>
    </row>
    <row r="274" spans="5:5" x14ac:dyDescent="0.35">
      <c r="E274" s="237"/>
    </row>
    <row r="275" spans="5:5" x14ac:dyDescent="0.35">
      <c r="E275" s="237"/>
    </row>
    <row r="276" spans="5:5" x14ac:dyDescent="0.35">
      <c r="E276" s="237"/>
    </row>
    <row r="277" spans="5:5" x14ac:dyDescent="0.35">
      <c r="E277" s="237"/>
    </row>
    <row r="278" spans="5:5" x14ac:dyDescent="0.35">
      <c r="E278" s="237"/>
    </row>
    <row r="279" spans="5:5" x14ac:dyDescent="0.35">
      <c r="E279" s="237"/>
    </row>
    <row r="280" spans="5:5" x14ac:dyDescent="0.35">
      <c r="E280" s="237"/>
    </row>
    <row r="281" spans="5:5" x14ac:dyDescent="0.35">
      <c r="E281" s="237"/>
    </row>
    <row r="282" spans="5:5" x14ac:dyDescent="0.35">
      <c r="E282" s="237"/>
    </row>
    <row r="283" spans="5:5" x14ac:dyDescent="0.35">
      <c r="E283" s="237"/>
    </row>
    <row r="284" spans="5:5" x14ac:dyDescent="0.35">
      <c r="E284" s="237"/>
    </row>
    <row r="285" spans="5:5" x14ac:dyDescent="0.35">
      <c r="E285" s="237"/>
    </row>
    <row r="286" spans="5:5" x14ac:dyDescent="0.35">
      <c r="E286" s="237"/>
    </row>
    <row r="287" spans="5:5" x14ac:dyDescent="0.35">
      <c r="E287" s="237"/>
    </row>
    <row r="288" spans="5:5" x14ac:dyDescent="0.35">
      <c r="E288" s="237"/>
    </row>
    <row r="289" spans="5:5" x14ac:dyDescent="0.35">
      <c r="E289" s="237"/>
    </row>
    <row r="290" spans="5:5" x14ac:dyDescent="0.35">
      <c r="E290" s="237"/>
    </row>
    <row r="291" spans="5:5" x14ac:dyDescent="0.35">
      <c r="E291" s="237"/>
    </row>
    <row r="292" spans="5:5" x14ac:dyDescent="0.35">
      <c r="E292" s="237"/>
    </row>
    <row r="293" spans="5:5" x14ac:dyDescent="0.35">
      <c r="E293" s="237"/>
    </row>
    <row r="294" spans="5:5" x14ac:dyDescent="0.35">
      <c r="E294" s="237"/>
    </row>
    <row r="295" spans="5:5" x14ac:dyDescent="0.35">
      <c r="E295" s="237"/>
    </row>
    <row r="296" spans="5:5" x14ac:dyDescent="0.35">
      <c r="E296" s="237"/>
    </row>
    <row r="297" spans="5:5" x14ac:dyDescent="0.35">
      <c r="E297" s="237"/>
    </row>
    <row r="298" spans="5:5" x14ac:dyDescent="0.35">
      <c r="E298" s="237"/>
    </row>
    <row r="299" spans="5:5" x14ac:dyDescent="0.35">
      <c r="E299" s="237"/>
    </row>
    <row r="300" spans="5:5" x14ac:dyDescent="0.35">
      <c r="E300" s="237"/>
    </row>
    <row r="301" spans="5:5" x14ac:dyDescent="0.35">
      <c r="E301" s="237"/>
    </row>
    <row r="302" spans="5:5" x14ac:dyDescent="0.35">
      <c r="E302" s="237"/>
    </row>
    <row r="303" spans="5:5" x14ac:dyDescent="0.35">
      <c r="E303" s="237"/>
    </row>
    <row r="304" spans="5:5" x14ac:dyDescent="0.35">
      <c r="E304" s="237"/>
    </row>
    <row r="305" spans="5:5" x14ac:dyDescent="0.35">
      <c r="E305" s="237"/>
    </row>
    <row r="306" spans="5:5" x14ac:dyDescent="0.35">
      <c r="E306" s="237"/>
    </row>
    <row r="307" spans="5:5" x14ac:dyDescent="0.35">
      <c r="E307" s="237"/>
    </row>
    <row r="308" spans="5:5" x14ac:dyDescent="0.35">
      <c r="E308" s="237"/>
    </row>
    <row r="309" spans="5:5" x14ac:dyDescent="0.35">
      <c r="E309" s="237"/>
    </row>
    <row r="310" spans="5:5" x14ac:dyDescent="0.35">
      <c r="E310" s="237"/>
    </row>
    <row r="311" spans="5:5" x14ac:dyDescent="0.35">
      <c r="E311" s="237"/>
    </row>
    <row r="312" spans="5:5" x14ac:dyDescent="0.35">
      <c r="E312" s="237"/>
    </row>
    <row r="313" spans="5:5" x14ac:dyDescent="0.35">
      <c r="E313" s="237"/>
    </row>
    <row r="314" spans="5:5" x14ac:dyDescent="0.35">
      <c r="E314" s="237"/>
    </row>
    <row r="315" spans="5:5" x14ac:dyDescent="0.35">
      <c r="E315" s="237"/>
    </row>
    <row r="316" spans="5:5" x14ac:dyDescent="0.35">
      <c r="E316" s="237"/>
    </row>
    <row r="317" spans="5:5" x14ac:dyDescent="0.35">
      <c r="E317" s="237"/>
    </row>
    <row r="318" spans="5:5" x14ac:dyDescent="0.35">
      <c r="E318" s="237"/>
    </row>
    <row r="319" spans="5:5" x14ac:dyDescent="0.35">
      <c r="E319" s="237"/>
    </row>
    <row r="320" spans="5:5" x14ac:dyDescent="0.35">
      <c r="E320" s="237"/>
    </row>
    <row r="321" spans="5:5" x14ac:dyDescent="0.35">
      <c r="E321" s="237"/>
    </row>
    <row r="322" spans="5:5" x14ac:dyDescent="0.35">
      <c r="E322" s="237"/>
    </row>
    <row r="323" spans="5:5" x14ac:dyDescent="0.35">
      <c r="E323" s="237"/>
    </row>
    <row r="324" spans="5:5" x14ac:dyDescent="0.35">
      <c r="E324" s="237"/>
    </row>
    <row r="325" spans="5:5" x14ac:dyDescent="0.35">
      <c r="E325" s="237"/>
    </row>
    <row r="326" spans="5:5" x14ac:dyDescent="0.35">
      <c r="E326" s="237"/>
    </row>
    <row r="327" spans="5:5" x14ac:dyDescent="0.35">
      <c r="E327" s="237"/>
    </row>
    <row r="328" spans="5:5" x14ac:dyDescent="0.35">
      <c r="E328" s="237"/>
    </row>
    <row r="329" spans="5:5" x14ac:dyDescent="0.35">
      <c r="E329" s="237"/>
    </row>
    <row r="330" spans="5:5" x14ac:dyDescent="0.35">
      <c r="E330" s="237"/>
    </row>
    <row r="331" spans="5:5" x14ac:dyDescent="0.35">
      <c r="E331" s="237"/>
    </row>
    <row r="332" spans="5:5" x14ac:dyDescent="0.35">
      <c r="E332" s="237"/>
    </row>
    <row r="333" spans="5:5" x14ac:dyDescent="0.35">
      <c r="E333" s="237"/>
    </row>
    <row r="334" spans="5:5" x14ac:dyDescent="0.35">
      <c r="E334" s="237"/>
    </row>
    <row r="335" spans="5:5" x14ac:dyDescent="0.35">
      <c r="E335" s="237"/>
    </row>
    <row r="336" spans="5:5" x14ac:dyDescent="0.35">
      <c r="E336" s="237"/>
    </row>
    <row r="337" spans="5:5" x14ac:dyDescent="0.35">
      <c r="E337" s="237"/>
    </row>
    <row r="338" spans="5:5" x14ac:dyDescent="0.35">
      <c r="E338" s="237"/>
    </row>
    <row r="339" spans="5:5" x14ac:dyDescent="0.35">
      <c r="E339" s="237"/>
    </row>
    <row r="340" spans="5:5" x14ac:dyDescent="0.35">
      <c r="E340" s="237"/>
    </row>
    <row r="341" spans="5:5" x14ac:dyDescent="0.35">
      <c r="E341" s="237"/>
    </row>
    <row r="342" spans="5:5" x14ac:dyDescent="0.35">
      <c r="E342" s="237"/>
    </row>
    <row r="343" spans="5:5" x14ac:dyDescent="0.35">
      <c r="E343" s="237"/>
    </row>
    <row r="344" spans="5:5" x14ac:dyDescent="0.35">
      <c r="E344" s="237"/>
    </row>
    <row r="345" spans="5:5" x14ac:dyDescent="0.35">
      <c r="E345" s="237"/>
    </row>
    <row r="346" spans="5:5" x14ac:dyDescent="0.35">
      <c r="E346" s="237"/>
    </row>
    <row r="347" spans="5:5" x14ac:dyDescent="0.35">
      <c r="E347" s="237"/>
    </row>
    <row r="348" spans="5:5" x14ac:dyDescent="0.35">
      <c r="E348" s="237"/>
    </row>
    <row r="349" spans="5:5" x14ac:dyDescent="0.35">
      <c r="E349" s="237"/>
    </row>
    <row r="350" spans="5:5" x14ac:dyDescent="0.35">
      <c r="E350" s="237"/>
    </row>
    <row r="351" spans="5:5" x14ac:dyDescent="0.35">
      <c r="E351" s="237"/>
    </row>
    <row r="352" spans="5:5" x14ac:dyDescent="0.35">
      <c r="E352" s="237"/>
    </row>
    <row r="353" spans="5:5" x14ac:dyDescent="0.35">
      <c r="E353" s="237"/>
    </row>
    <row r="354" spans="5:5" x14ac:dyDescent="0.35">
      <c r="E354" s="237"/>
    </row>
    <row r="355" spans="5:5" x14ac:dyDescent="0.35">
      <c r="E355" s="237"/>
    </row>
    <row r="356" spans="5:5" x14ac:dyDescent="0.35">
      <c r="E356" s="237"/>
    </row>
    <row r="357" spans="5:5" x14ac:dyDescent="0.35">
      <c r="E357" s="237"/>
    </row>
    <row r="358" spans="5:5" x14ac:dyDescent="0.35">
      <c r="E358" s="237"/>
    </row>
    <row r="359" spans="5:5" x14ac:dyDescent="0.35">
      <c r="E359" s="237"/>
    </row>
    <row r="360" spans="5:5" x14ac:dyDescent="0.35">
      <c r="E360" s="237"/>
    </row>
    <row r="361" spans="5:5" x14ac:dyDescent="0.35">
      <c r="E361" s="237"/>
    </row>
    <row r="362" spans="5:5" x14ac:dyDescent="0.35">
      <c r="E362" s="237"/>
    </row>
    <row r="363" spans="5:5" x14ac:dyDescent="0.35">
      <c r="E363" s="237"/>
    </row>
    <row r="364" spans="5:5" x14ac:dyDescent="0.35">
      <c r="E364" s="237"/>
    </row>
    <row r="365" spans="5:5" x14ac:dyDescent="0.35">
      <c r="E365" s="237"/>
    </row>
    <row r="366" spans="5:5" x14ac:dyDescent="0.35">
      <c r="E366" s="237"/>
    </row>
    <row r="367" spans="5:5" x14ac:dyDescent="0.35">
      <c r="E367" s="237"/>
    </row>
    <row r="368" spans="5:5" x14ac:dyDescent="0.35">
      <c r="E368" s="237"/>
    </row>
    <row r="369" spans="5:5" x14ac:dyDescent="0.35">
      <c r="E369" s="237"/>
    </row>
    <row r="370" spans="5:5" x14ac:dyDescent="0.35">
      <c r="E370" s="237"/>
    </row>
    <row r="371" spans="5:5" x14ac:dyDescent="0.35">
      <c r="E371" s="237"/>
    </row>
    <row r="372" spans="5:5" x14ac:dyDescent="0.35">
      <c r="E372" s="237"/>
    </row>
    <row r="373" spans="5:5" x14ac:dyDescent="0.35">
      <c r="E373" s="237"/>
    </row>
    <row r="374" spans="5:5" x14ac:dyDescent="0.35">
      <c r="E374" s="237"/>
    </row>
    <row r="375" spans="5:5" x14ac:dyDescent="0.35">
      <c r="E375" s="237"/>
    </row>
    <row r="376" spans="5:5" x14ac:dyDescent="0.35">
      <c r="E376" s="237"/>
    </row>
    <row r="377" spans="5:5" x14ac:dyDescent="0.35">
      <c r="E377" s="237"/>
    </row>
    <row r="378" spans="5:5" x14ac:dyDescent="0.35">
      <c r="E378" s="237"/>
    </row>
    <row r="379" spans="5:5" x14ac:dyDescent="0.35">
      <c r="E379" s="237"/>
    </row>
    <row r="380" spans="5:5" x14ac:dyDescent="0.35">
      <c r="E380" s="237"/>
    </row>
    <row r="381" spans="5:5" x14ac:dyDescent="0.35">
      <c r="E381" s="237"/>
    </row>
    <row r="382" spans="5:5" x14ac:dyDescent="0.35">
      <c r="E382" s="237"/>
    </row>
    <row r="383" spans="5:5" x14ac:dyDescent="0.35">
      <c r="E383" s="237"/>
    </row>
    <row r="384" spans="5:5" x14ac:dyDescent="0.35">
      <c r="E384" s="237"/>
    </row>
    <row r="385" spans="5:5" x14ac:dyDescent="0.35">
      <c r="E385" s="237"/>
    </row>
    <row r="386" spans="5:5" x14ac:dyDescent="0.35">
      <c r="E386" s="237"/>
    </row>
    <row r="387" spans="5:5" x14ac:dyDescent="0.35">
      <c r="E387" s="237"/>
    </row>
    <row r="388" spans="5:5" x14ac:dyDescent="0.35">
      <c r="E388" s="237"/>
    </row>
    <row r="389" spans="5:5" x14ac:dyDescent="0.35">
      <c r="E389" s="237"/>
    </row>
    <row r="390" spans="5:5" x14ac:dyDescent="0.35">
      <c r="E390" s="237"/>
    </row>
    <row r="391" spans="5:5" x14ac:dyDescent="0.35">
      <c r="E391" s="237"/>
    </row>
    <row r="392" spans="5:5" x14ac:dyDescent="0.35">
      <c r="E392" s="237"/>
    </row>
    <row r="393" spans="5:5" x14ac:dyDescent="0.35">
      <c r="E393" s="237"/>
    </row>
    <row r="394" spans="5:5" x14ac:dyDescent="0.35">
      <c r="E394" s="237"/>
    </row>
    <row r="395" spans="5:5" x14ac:dyDescent="0.35">
      <c r="E395" s="237"/>
    </row>
    <row r="396" spans="5:5" x14ac:dyDescent="0.35">
      <c r="E396" s="237"/>
    </row>
    <row r="397" spans="5:5" x14ac:dyDescent="0.35">
      <c r="E397" s="237"/>
    </row>
    <row r="398" spans="5:5" x14ac:dyDescent="0.35">
      <c r="E398" s="237"/>
    </row>
    <row r="399" spans="5:5" x14ac:dyDescent="0.35">
      <c r="E399" s="237"/>
    </row>
    <row r="400" spans="5:5" x14ac:dyDescent="0.35">
      <c r="E400" s="237"/>
    </row>
    <row r="401" spans="5:5" x14ac:dyDescent="0.35">
      <c r="E401" s="237"/>
    </row>
    <row r="402" spans="5:5" x14ac:dyDescent="0.35">
      <c r="E402" s="237"/>
    </row>
    <row r="403" spans="5:5" x14ac:dyDescent="0.35">
      <c r="E403" s="237"/>
    </row>
    <row r="404" spans="5:5" x14ac:dyDescent="0.35">
      <c r="E404" s="237"/>
    </row>
    <row r="405" spans="5:5" x14ac:dyDescent="0.35">
      <c r="E405" s="237"/>
    </row>
    <row r="406" spans="5:5" x14ac:dyDescent="0.35">
      <c r="E406" s="237"/>
    </row>
    <row r="407" spans="5:5" x14ac:dyDescent="0.35">
      <c r="E407" s="237"/>
    </row>
    <row r="408" spans="5:5" x14ac:dyDescent="0.35">
      <c r="E408" s="237"/>
    </row>
    <row r="409" spans="5:5" x14ac:dyDescent="0.35">
      <c r="E409" s="237"/>
    </row>
    <row r="410" spans="5:5" x14ac:dyDescent="0.35">
      <c r="E410" s="237"/>
    </row>
    <row r="411" spans="5:5" x14ac:dyDescent="0.35">
      <c r="E411" s="237"/>
    </row>
    <row r="412" spans="5:5" x14ac:dyDescent="0.35">
      <c r="E412" s="237"/>
    </row>
    <row r="413" spans="5:5" x14ac:dyDescent="0.35">
      <c r="E413" s="237"/>
    </row>
    <row r="414" spans="5:5" x14ac:dyDescent="0.35">
      <c r="E414" s="237"/>
    </row>
    <row r="415" spans="5:5" x14ac:dyDescent="0.35">
      <c r="E415" s="237"/>
    </row>
    <row r="416" spans="5:5" x14ac:dyDescent="0.35">
      <c r="E416" s="237"/>
    </row>
    <row r="417" spans="5:5" x14ac:dyDescent="0.35">
      <c r="E417" s="237"/>
    </row>
    <row r="418" spans="5:5" x14ac:dyDescent="0.35">
      <c r="E418" s="237"/>
    </row>
    <row r="419" spans="5:5" x14ac:dyDescent="0.35">
      <c r="E419" s="237"/>
    </row>
    <row r="420" spans="5:5" x14ac:dyDescent="0.35">
      <c r="E420" s="237"/>
    </row>
    <row r="421" spans="5:5" x14ac:dyDescent="0.35">
      <c r="E421" s="237"/>
    </row>
    <row r="422" spans="5:5" x14ac:dyDescent="0.35">
      <c r="E422" s="237"/>
    </row>
    <row r="423" spans="5:5" x14ac:dyDescent="0.35">
      <c r="E423" s="237"/>
    </row>
    <row r="424" spans="5:5" x14ac:dyDescent="0.35">
      <c r="E424" s="237"/>
    </row>
    <row r="425" spans="5:5" x14ac:dyDescent="0.35">
      <c r="E425" s="237"/>
    </row>
    <row r="426" spans="5:5" x14ac:dyDescent="0.35">
      <c r="E426" s="237"/>
    </row>
    <row r="427" spans="5:5" x14ac:dyDescent="0.35">
      <c r="E427" s="237"/>
    </row>
    <row r="428" spans="5:5" x14ac:dyDescent="0.35">
      <c r="E428" s="237"/>
    </row>
    <row r="429" spans="5:5" x14ac:dyDescent="0.35">
      <c r="E429" s="237"/>
    </row>
    <row r="430" spans="5:5" x14ac:dyDescent="0.35">
      <c r="E430" s="237"/>
    </row>
    <row r="431" spans="5:5" x14ac:dyDescent="0.35">
      <c r="E431" s="237"/>
    </row>
    <row r="432" spans="5:5" x14ac:dyDescent="0.35">
      <c r="E432" s="237"/>
    </row>
    <row r="433" spans="5:5" x14ac:dyDescent="0.35">
      <c r="E433" s="237"/>
    </row>
    <row r="434" spans="5:5" x14ac:dyDescent="0.35">
      <c r="E434" s="237"/>
    </row>
    <row r="435" spans="5:5" x14ac:dyDescent="0.35">
      <c r="E435" s="237"/>
    </row>
    <row r="436" spans="5:5" x14ac:dyDescent="0.35">
      <c r="E436" s="237"/>
    </row>
    <row r="437" spans="5:5" x14ac:dyDescent="0.35">
      <c r="E437" s="237"/>
    </row>
    <row r="438" spans="5:5" x14ac:dyDescent="0.35">
      <c r="E438" s="237"/>
    </row>
    <row r="439" spans="5:5" x14ac:dyDescent="0.35">
      <c r="E439" s="237"/>
    </row>
    <row r="440" spans="5:5" x14ac:dyDescent="0.35">
      <c r="E440" s="237"/>
    </row>
    <row r="441" spans="5:5" x14ac:dyDescent="0.35">
      <c r="E441" s="237"/>
    </row>
    <row r="442" spans="5:5" x14ac:dyDescent="0.35">
      <c r="E442" s="237"/>
    </row>
    <row r="443" spans="5:5" x14ac:dyDescent="0.35">
      <c r="E443" s="237"/>
    </row>
    <row r="444" spans="5:5" x14ac:dyDescent="0.35">
      <c r="E444" s="237"/>
    </row>
    <row r="445" spans="5:5" x14ac:dyDescent="0.35">
      <c r="E445" s="237"/>
    </row>
    <row r="446" spans="5:5" x14ac:dyDescent="0.35">
      <c r="E446" s="237"/>
    </row>
    <row r="447" spans="5:5" x14ac:dyDescent="0.35">
      <c r="E447" s="237"/>
    </row>
    <row r="448" spans="5:5" x14ac:dyDescent="0.35">
      <c r="E448" s="237"/>
    </row>
    <row r="449" spans="5:5" x14ac:dyDescent="0.35">
      <c r="E449" s="237"/>
    </row>
    <row r="450" spans="5:5" x14ac:dyDescent="0.35">
      <c r="E450" s="237"/>
    </row>
    <row r="451" spans="5:5" x14ac:dyDescent="0.35">
      <c r="E451" s="237"/>
    </row>
    <row r="452" spans="5:5" x14ac:dyDescent="0.35">
      <c r="E452" s="237"/>
    </row>
    <row r="453" spans="5:5" x14ac:dyDescent="0.35">
      <c r="E453" s="237"/>
    </row>
    <row r="454" spans="5:5" x14ac:dyDescent="0.35">
      <c r="E454" s="237"/>
    </row>
    <row r="455" spans="5:5" x14ac:dyDescent="0.35">
      <c r="E455" s="237"/>
    </row>
    <row r="456" spans="5:5" x14ac:dyDescent="0.35">
      <c r="E456" s="237"/>
    </row>
    <row r="457" spans="5:5" x14ac:dyDescent="0.35">
      <c r="E457" s="237"/>
    </row>
    <row r="458" spans="5:5" x14ac:dyDescent="0.35">
      <c r="E458" s="237"/>
    </row>
    <row r="459" spans="5:5" x14ac:dyDescent="0.35">
      <c r="E459" s="237"/>
    </row>
    <row r="460" spans="5:5" x14ac:dyDescent="0.35">
      <c r="E460" s="237"/>
    </row>
    <row r="461" spans="5:5" x14ac:dyDescent="0.35">
      <c r="E461" s="237"/>
    </row>
    <row r="462" spans="5:5" x14ac:dyDescent="0.35">
      <c r="E462" s="237"/>
    </row>
    <row r="463" spans="5:5" x14ac:dyDescent="0.35">
      <c r="E463" s="237"/>
    </row>
    <row r="464" spans="5:5" x14ac:dyDescent="0.35">
      <c r="E464" s="237"/>
    </row>
    <row r="465" spans="5:5" x14ac:dyDescent="0.35">
      <c r="E465" s="237"/>
    </row>
    <row r="466" spans="5:5" x14ac:dyDescent="0.35">
      <c r="E466" s="237"/>
    </row>
    <row r="467" spans="5:5" x14ac:dyDescent="0.35">
      <c r="E467" s="237"/>
    </row>
    <row r="468" spans="5:5" x14ac:dyDescent="0.35">
      <c r="E468" s="237"/>
    </row>
    <row r="469" spans="5:5" x14ac:dyDescent="0.35">
      <c r="E469" s="237"/>
    </row>
    <row r="470" spans="5:5" x14ac:dyDescent="0.35">
      <c r="E470" s="237"/>
    </row>
    <row r="471" spans="5:5" x14ac:dyDescent="0.35">
      <c r="E471" s="237"/>
    </row>
    <row r="472" spans="5:5" x14ac:dyDescent="0.35">
      <c r="E472" s="237"/>
    </row>
    <row r="473" spans="5:5" x14ac:dyDescent="0.35">
      <c r="E473" s="237"/>
    </row>
    <row r="474" spans="5:5" x14ac:dyDescent="0.35">
      <c r="E474" s="237"/>
    </row>
    <row r="475" spans="5:5" x14ac:dyDescent="0.35">
      <c r="E475" s="237"/>
    </row>
    <row r="476" spans="5:5" x14ac:dyDescent="0.35">
      <c r="E476" s="237"/>
    </row>
    <row r="477" spans="5:5" x14ac:dyDescent="0.35">
      <c r="E477" s="237"/>
    </row>
    <row r="478" spans="5:5" x14ac:dyDescent="0.35">
      <c r="E478" s="237"/>
    </row>
    <row r="479" spans="5:5" x14ac:dyDescent="0.35">
      <c r="E479" s="237"/>
    </row>
    <row r="480" spans="5:5" x14ac:dyDescent="0.35">
      <c r="E480" s="237"/>
    </row>
    <row r="481" spans="5:5" x14ac:dyDescent="0.35">
      <c r="E481" s="237"/>
    </row>
    <row r="482" spans="5:5" x14ac:dyDescent="0.35">
      <c r="E482" s="237"/>
    </row>
    <row r="483" spans="5:5" x14ac:dyDescent="0.35">
      <c r="E483" s="237"/>
    </row>
    <row r="484" spans="5:5" x14ac:dyDescent="0.35">
      <c r="E484" s="237"/>
    </row>
    <row r="485" spans="5:5" x14ac:dyDescent="0.35">
      <c r="E485" s="237"/>
    </row>
    <row r="486" spans="5:5" x14ac:dyDescent="0.35">
      <c r="E486" s="237"/>
    </row>
    <row r="487" spans="5:5" x14ac:dyDescent="0.35">
      <c r="E487" s="237"/>
    </row>
    <row r="488" spans="5:5" x14ac:dyDescent="0.35">
      <c r="E488" s="237"/>
    </row>
    <row r="489" spans="5:5" x14ac:dyDescent="0.35">
      <c r="E489" s="237"/>
    </row>
    <row r="490" spans="5:5" x14ac:dyDescent="0.35">
      <c r="E490" s="237"/>
    </row>
    <row r="491" spans="5:5" x14ac:dyDescent="0.35">
      <c r="E491" s="237"/>
    </row>
    <row r="492" spans="5:5" x14ac:dyDescent="0.35">
      <c r="E492" s="237"/>
    </row>
    <row r="493" spans="5:5" x14ac:dyDescent="0.35">
      <c r="E493" s="237"/>
    </row>
    <row r="494" spans="5:5" x14ac:dyDescent="0.35">
      <c r="E494" s="237"/>
    </row>
    <row r="495" spans="5:5" x14ac:dyDescent="0.35">
      <c r="E495" s="237"/>
    </row>
    <row r="496" spans="5:5" x14ac:dyDescent="0.35">
      <c r="E496" s="237"/>
    </row>
    <row r="497" spans="5:5" x14ac:dyDescent="0.35">
      <c r="E497" s="237"/>
    </row>
    <row r="498" spans="5:5" x14ac:dyDescent="0.35">
      <c r="E498" s="237"/>
    </row>
    <row r="499" spans="5:5" x14ac:dyDescent="0.35">
      <c r="E499" s="237"/>
    </row>
    <row r="500" spans="5:5" x14ac:dyDescent="0.35">
      <c r="E500" s="237"/>
    </row>
    <row r="501" spans="5:5" x14ac:dyDescent="0.35">
      <c r="E501" s="237"/>
    </row>
    <row r="502" spans="5:5" x14ac:dyDescent="0.35">
      <c r="E502" s="237"/>
    </row>
    <row r="503" spans="5:5" x14ac:dyDescent="0.35">
      <c r="E503" s="237"/>
    </row>
    <row r="504" spans="5:5" x14ac:dyDescent="0.35">
      <c r="E504" s="237"/>
    </row>
    <row r="505" spans="5:5" x14ac:dyDescent="0.35">
      <c r="E505" s="237"/>
    </row>
    <row r="506" spans="5:5" x14ac:dyDescent="0.35">
      <c r="E506" s="237"/>
    </row>
    <row r="507" spans="5:5" x14ac:dyDescent="0.35">
      <c r="E507" s="237"/>
    </row>
    <row r="508" spans="5:5" x14ac:dyDescent="0.35">
      <c r="E508" s="237"/>
    </row>
    <row r="509" spans="5:5" x14ac:dyDescent="0.35">
      <c r="E509" s="237"/>
    </row>
    <row r="510" spans="5:5" x14ac:dyDescent="0.35">
      <c r="E510" s="237"/>
    </row>
    <row r="511" spans="5:5" x14ac:dyDescent="0.35">
      <c r="E511" s="237"/>
    </row>
    <row r="512" spans="5:5" x14ac:dyDescent="0.35">
      <c r="E512" s="237"/>
    </row>
    <row r="513" spans="5:5" x14ac:dyDescent="0.35">
      <c r="E513" s="237"/>
    </row>
    <row r="514" spans="5:5" x14ac:dyDescent="0.35">
      <c r="E514" s="237"/>
    </row>
    <row r="515" spans="5:5" x14ac:dyDescent="0.35">
      <c r="E515" s="237"/>
    </row>
    <row r="516" spans="5:5" x14ac:dyDescent="0.35">
      <c r="E516" s="237"/>
    </row>
    <row r="517" spans="5:5" x14ac:dyDescent="0.35">
      <c r="E517" s="237"/>
    </row>
    <row r="518" spans="5:5" x14ac:dyDescent="0.35">
      <c r="E518" s="237"/>
    </row>
    <row r="519" spans="5:5" x14ac:dyDescent="0.35">
      <c r="E519" s="237"/>
    </row>
    <row r="520" spans="5:5" x14ac:dyDescent="0.35">
      <c r="E520" s="237"/>
    </row>
    <row r="521" spans="5:5" x14ac:dyDescent="0.35">
      <c r="E521" s="237"/>
    </row>
    <row r="522" spans="5:5" x14ac:dyDescent="0.35">
      <c r="E522" s="237"/>
    </row>
    <row r="523" spans="5:5" x14ac:dyDescent="0.35">
      <c r="E523" s="237"/>
    </row>
    <row r="524" spans="5:5" x14ac:dyDescent="0.35">
      <c r="E524" s="237"/>
    </row>
    <row r="525" spans="5:5" x14ac:dyDescent="0.35">
      <c r="E525" s="237"/>
    </row>
    <row r="526" spans="5:5" x14ac:dyDescent="0.35">
      <c r="E526" s="237"/>
    </row>
    <row r="527" spans="5:5" x14ac:dyDescent="0.35">
      <c r="E527" s="237"/>
    </row>
    <row r="528" spans="5:5" x14ac:dyDescent="0.35">
      <c r="E528" s="237"/>
    </row>
    <row r="529" spans="5:5" x14ac:dyDescent="0.35">
      <c r="E529" s="237"/>
    </row>
    <row r="530" spans="5:5" x14ac:dyDescent="0.35">
      <c r="E530" s="237"/>
    </row>
    <row r="531" spans="5:5" x14ac:dyDescent="0.35">
      <c r="E531" s="237"/>
    </row>
    <row r="532" spans="5:5" x14ac:dyDescent="0.35">
      <c r="E532" s="237"/>
    </row>
    <row r="533" spans="5:5" x14ac:dyDescent="0.35">
      <c r="E533" s="237"/>
    </row>
    <row r="534" spans="5:5" x14ac:dyDescent="0.35">
      <c r="E534" s="237"/>
    </row>
    <row r="535" spans="5:5" x14ac:dyDescent="0.35">
      <c r="E535" s="237"/>
    </row>
    <row r="536" spans="5:5" x14ac:dyDescent="0.35">
      <c r="E536" s="237"/>
    </row>
    <row r="537" spans="5:5" x14ac:dyDescent="0.35">
      <c r="E537" s="237"/>
    </row>
    <row r="538" spans="5:5" x14ac:dyDescent="0.35">
      <c r="E538" s="237"/>
    </row>
    <row r="539" spans="5:5" x14ac:dyDescent="0.35">
      <c r="E539" s="237"/>
    </row>
    <row r="540" spans="5:5" x14ac:dyDescent="0.35">
      <c r="E540" s="237"/>
    </row>
    <row r="541" spans="5:5" x14ac:dyDescent="0.35">
      <c r="E541" s="237"/>
    </row>
    <row r="542" spans="5:5" x14ac:dyDescent="0.35">
      <c r="E542" s="237"/>
    </row>
    <row r="543" spans="5:5" x14ac:dyDescent="0.35">
      <c r="E543" s="237"/>
    </row>
    <row r="544" spans="5:5" x14ac:dyDescent="0.35">
      <c r="E544" s="237"/>
    </row>
    <row r="545" spans="5:5" x14ac:dyDescent="0.35">
      <c r="E545" s="237"/>
    </row>
    <row r="546" spans="5:5" x14ac:dyDescent="0.35">
      <c r="E546" s="237"/>
    </row>
    <row r="547" spans="5:5" x14ac:dyDescent="0.35">
      <c r="E547" s="237"/>
    </row>
    <row r="548" spans="5:5" x14ac:dyDescent="0.35">
      <c r="E548" s="237"/>
    </row>
    <row r="549" spans="5:5" x14ac:dyDescent="0.35">
      <c r="E549" s="237"/>
    </row>
    <row r="550" spans="5:5" x14ac:dyDescent="0.35">
      <c r="E550" s="237"/>
    </row>
    <row r="551" spans="5:5" x14ac:dyDescent="0.35">
      <c r="E551" s="237"/>
    </row>
    <row r="552" spans="5:5" x14ac:dyDescent="0.35">
      <c r="E552" s="237"/>
    </row>
    <row r="553" spans="5:5" x14ac:dyDescent="0.35">
      <c r="E553" s="237"/>
    </row>
    <row r="554" spans="5:5" x14ac:dyDescent="0.35">
      <c r="E554" s="237"/>
    </row>
    <row r="555" spans="5:5" x14ac:dyDescent="0.35">
      <c r="E555" s="237"/>
    </row>
    <row r="556" spans="5:5" x14ac:dyDescent="0.35">
      <c r="E556" s="237"/>
    </row>
    <row r="557" spans="5:5" x14ac:dyDescent="0.35">
      <c r="E557" s="237"/>
    </row>
    <row r="558" spans="5:5" x14ac:dyDescent="0.35">
      <c r="E558" s="237"/>
    </row>
    <row r="559" spans="5:5" x14ac:dyDescent="0.35">
      <c r="E559" s="237"/>
    </row>
    <row r="560" spans="5:5" x14ac:dyDescent="0.35">
      <c r="E560" s="237"/>
    </row>
    <row r="561" spans="5:5" x14ac:dyDescent="0.35">
      <c r="E561" s="237"/>
    </row>
    <row r="562" spans="5:5" x14ac:dyDescent="0.35">
      <c r="E562" s="237"/>
    </row>
    <row r="563" spans="5:5" x14ac:dyDescent="0.35">
      <c r="E563" s="237"/>
    </row>
    <row r="564" spans="5:5" x14ac:dyDescent="0.35">
      <c r="E564" s="237"/>
    </row>
    <row r="565" spans="5:5" x14ac:dyDescent="0.35">
      <c r="E565" s="237"/>
    </row>
    <row r="566" spans="5:5" x14ac:dyDescent="0.35">
      <c r="E566" s="237"/>
    </row>
    <row r="567" spans="5:5" x14ac:dyDescent="0.35">
      <c r="E567" s="237"/>
    </row>
    <row r="568" spans="5:5" x14ac:dyDescent="0.35">
      <c r="E568" s="237"/>
    </row>
    <row r="569" spans="5:5" x14ac:dyDescent="0.35">
      <c r="E569" s="237"/>
    </row>
    <row r="570" spans="5:5" x14ac:dyDescent="0.35">
      <c r="E570" s="237"/>
    </row>
    <row r="571" spans="5:5" x14ac:dyDescent="0.35">
      <c r="E571" s="237"/>
    </row>
    <row r="572" spans="5:5" x14ac:dyDescent="0.35">
      <c r="E572" s="237"/>
    </row>
    <row r="573" spans="5:5" x14ac:dyDescent="0.35">
      <c r="E573" s="237"/>
    </row>
    <row r="574" spans="5:5" x14ac:dyDescent="0.35">
      <c r="E574" s="237"/>
    </row>
    <row r="575" spans="5:5" x14ac:dyDescent="0.35">
      <c r="E575" s="237"/>
    </row>
    <row r="576" spans="5:5" x14ac:dyDescent="0.35">
      <c r="E576" s="237"/>
    </row>
    <row r="577" spans="5:5" x14ac:dyDescent="0.35">
      <c r="E577" s="237"/>
    </row>
    <row r="578" spans="5:5" x14ac:dyDescent="0.35">
      <c r="E578" s="237"/>
    </row>
    <row r="579" spans="5:5" x14ac:dyDescent="0.35">
      <c r="E579" s="237"/>
    </row>
    <row r="580" spans="5:5" x14ac:dyDescent="0.35">
      <c r="E580" s="237"/>
    </row>
    <row r="581" spans="5:5" x14ac:dyDescent="0.35">
      <c r="E581" s="237"/>
    </row>
    <row r="582" spans="5:5" x14ac:dyDescent="0.35">
      <c r="E582" s="237"/>
    </row>
    <row r="583" spans="5:5" x14ac:dyDescent="0.35">
      <c r="E583" s="237"/>
    </row>
    <row r="584" spans="5:5" x14ac:dyDescent="0.35">
      <c r="E584" s="237"/>
    </row>
    <row r="585" spans="5:5" x14ac:dyDescent="0.35">
      <c r="E585" s="237"/>
    </row>
    <row r="586" spans="5:5" x14ac:dyDescent="0.35">
      <c r="E586" s="237"/>
    </row>
    <row r="587" spans="5:5" x14ac:dyDescent="0.35">
      <c r="E587" s="237"/>
    </row>
    <row r="588" spans="5:5" x14ac:dyDescent="0.35">
      <c r="E588" s="237"/>
    </row>
    <row r="589" spans="5:5" x14ac:dyDescent="0.35">
      <c r="E589" s="237"/>
    </row>
    <row r="590" spans="5:5" x14ac:dyDescent="0.35">
      <c r="E590" s="237"/>
    </row>
    <row r="591" spans="5:5" x14ac:dyDescent="0.35">
      <c r="E591" s="237"/>
    </row>
    <row r="592" spans="5:5" x14ac:dyDescent="0.35">
      <c r="E592" s="237"/>
    </row>
    <row r="593" spans="5:5" x14ac:dyDescent="0.35">
      <c r="E593" s="237"/>
    </row>
    <row r="594" spans="5:5" x14ac:dyDescent="0.35">
      <c r="E594" s="237"/>
    </row>
    <row r="595" spans="5:5" x14ac:dyDescent="0.35">
      <c r="E595" s="237"/>
    </row>
    <row r="596" spans="5:5" x14ac:dyDescent="0.35">
      <c r="E596" s="237"/>
    </row>
    <row r="597" spans="5:5" x14ac:dyDescent="0.35">
      <c r="E597" s="237"/>
    </row>
    <row r="598" spans="5:5" x14ac:dyDescent="0.35">
      <c r="E598" s="237"/>
    </row>
    <row r="599" spans="5:5" x14ac:dyDescent="0.35">
      <c r="E599" s="237"/>
    </row>
    <row r="600" spans="5:5" x14ac:dyDescent="0.35">
      <c r="E600" s="237"/>
    </row>
    <row r="601" spans="5:5" x14ac:dyDescent="0.35">
      <c r="E601" s="237"/>
    </row>
    <row r="602" spans="5:5" x14ac:dyDescent="0.35">
      <c r="E602" s="237"/>
    </row>
    <row r="603" spans="5:5" x14ac:dyDescent="0.35">
      <c r="E603" s="237"/>
    </row>
    <row r="604" spans="5:5" x14ac:dyDescent="0.35">
      <c r="E604" s="237"/>
    </row>
    <row r="605" spans="5:5" x14ac:dyDescent="0.35">
      <c r="E605" s="237"/>
    </row>
    <row r="606" spans="5:5" x14ac:dyDescent="0.35">
      <c r="E606" s="237"/>
    </row>
    <row r="607" spans="5:5" x14ac:dyDescent="0.35">
      <c r="E607" s="237"/>
    </row>
    <row r="608" spans="5:5" x14ac:dyDescent="0.35">
      <c r="E608" s="237"/>
    </row>
    <row r="609" spans="5:5" x14ac:dyDescent="0.35">
      <c r="E609" s="237"/>
    </row>
    <row r="610" spans="5:5" x14ac:dyDescent="0.35">
      <c r="E610" s="237"/>
    </row>
    <row r="611" spans="5:5" x14ac:dyDescent="0.35">
      <c r="E611" s="237"/>
    </row>
    <row r="612" spans="5:5" x14ac:dyDescent="0.35">
      <c r="E612" s="237"/>
    </row>
    <row r="613" spans="5:5" x14ac:dyDescent="0.35">
      <c r="E613" s="237"/>
    </row>
    <row r="614" spans="5:5" x14ac:dyDescent="0.35">
      <c r="E614" s="237"/>
    </row>
    <row r="615" spans="5:5" x14ac:dyDescent="0.35">
      <c r="E615" s="237"/>
    </row>
    <row r="616" spans="5:5" x14ac:dyDescent="0.35">
      <c r="E616" s="237"/>
    </row>
    <row r="617" spans="5:5" x14ac:dyDescent="0.35">
      <c r="E617" s="237"/>
    </row>
    <row r="618" spans="5:5" x14ac:dyDescent="0.35">
      <c r="E618" s="237"/>
    </row>
    <row r="619" spans="5:5" x14ac:dyDescent="0.35">
      <c r="E619" s="237"/>
    </row>
    <row r="620" spans="5:5" x14ac:dyDescent="0.35">
      <c r="E620" s="237"/>
    </row>
    <row r="621" spans="5:5" x14ac:dyDescent="0.35">
      <c r="E621" s="237"/>
    </row>
    <row r="622" spans="5:5" x14ac:dyDescent="0.35">
      <c r="E622" s="237"/>
    </row>
    <row r="623" spans="5:5" x14ac:dyDescent="0.35">
      <c r="E623" s="237"/>
    </row>
    <row r="624" spans="5:5" x14ac:dyDescent="0.35">
      <c r="E624" s="237"/>
    </row>
    <row r="625" spans="5:5" x14ac:dyDescent="0.35">
      <c r="E625" s="237"/>
    </row>
    <row r="626" spans="5:5" x14ac:dyDescent="0.35">
      <c r="E626" s="237"/>
    </row>
    <row r="627" spans="5:5" x14ac:dyDescent="0.35">
      <c r="E627" s="237"/>
    </row>
    <row r="628" spans="5:5" x14ac:dyDescent="0.35">
      <c r="E628" s="237"/>
    </row>
    <row r="629" spans="5:5" x14ac:dyDescent="0.35">
      <c r="E629" s="237"/>
    </row>
    <row r="630" spans="5:5" x14ac:dyDescent="0.35">
      <c r="E630" s="237"/>
    </row>
    <row r="631" spans="5:5" x14ac:dyDescent="0.35">
      <c r="E631" s="237"/>
    </row>
    <row r="632" spans="5:5" x14ac:dyDescent="0.35">
      <c r="E632" s="237"/>
    </row>
    <row r="633" spans="5:5" x14ac:dyDescent="0.35">
      <c r="E633" s="237"/>
    </row>
    <row r="634" spans="5:5" x14ac:dyDescent="0.35">
      <c r="E634" s="237"/>
    </row>
    <row r="635" spans="5:5" x14ac:dyDescent="0.35">
      <c r="E635" s="237"/>
    </row>
    <row r="636" spans="5:5" x14ac:dyDescent="0.35">
      <c r="E636" s="237"/>
    </row>
    <row r="637" spans="5:5" x14ac:dyDescent="0.35">
      <c r="E637" s="237"/>
    </row>
    <row r="638" spans="5:5" x14ac:dyDescent="0.35">
      <c r="E638" s="237"/>
    </row>
    <row r="639" spans="5:5" x14ac:dyDescent="0.35">
      <c r="E639" s="237"/>
    </row>
    <row r="640" spans="5:5" x14ac:dyDescent="0.35">
      <c r="E640" s="237"/>
    </row>
    <row r="641" spans="5:5" x14ac:dyDescent="0.35">
      <c r="E641" s="237"/>
    </row>
    <row r="642" spans="5:5" x14ac:dyDescent="0.35">
      <c r="E642" s="237"/>
    </row>
    <row r="643" spans="5:5" x14ac:dyDescent="0.35">
      <c r="E643" s="237"/>
    </row>
    <row r="644" spans="5:5" x14ac:dyDescent="0.35">
      <c r="E644" s="237"/>
    </row>
    <row r="645" spans="5:5" x14ac:dyDescent="0.35">
      <c r="E645" s="237"/>
    </row>
    <row r="646" spans="5:5" x14ac:dyDescent="0.35">
      <c r="E646" s="237"/>
    </row>
    <row r="647" spans="5:5" x14ac:dyDescent="0.35">
      <c r="E647" s="237"/>
    </row>
    <row r="648" spans="5:5" x14ac:dyDescent="0.35">
      <c r="E648" s="237"/>
    </row>
    <row r="649" spans="5:5" x14ac:dyDescent="0.35">
      <c r="E649" s="237"/>
    </row>
    <row r="650" spans="5:5" x14ac:dyDescent="0.35">
      <c r="E650" s="237"/>
    </row>
    <row r="651" spans="5:5" x14ac:dyDescent="0.35">
      <c r="E651" s="237"/>
    </row>
    <row r="652" spans="5:5" x14ac:dyDescent="0.35">
      <c r="E652" s="237"/>
    </row>
    <row r="653" spans="5:5" x14ac:dyDescent="0.35">
      <c r="E653" s="237"/>
    </row>
    <row r="654" spans="5:5" x14ac:dyDescent="0.35">
      <c r="E654" s="237"/>
    </row>
    <row r="655" spans="5:5" x14ac:dyDescent="0.35">
      <c r="E655" s="237"/>
    </row>
    <row r="656" spans="5:5" x14ac:dyDescent="0.35">
      <c r="E656" s="237"/>
    </row>
    <row r="657" spans="5:5" x14ac:dyDescent="0.35">
      <c r="E657" s="237"/>
    </row>
    <row r="658" spans="5:5" x14ac:dyDescent="0.35">
      <c r="E658" s="237"/>
    </row>
    <row r="659" spans="5:5" x14ac:dyDescent="0.35">
      <c r="E659" s="237"/>
    </row>
    <row r="660" spans="5:5" x14ac:dyDescent="0.35">
      <c r="E660" s="237"/>
    </row>
    <row r="661" spans="5:5" x14ac:dyDescent="0.35">
      <c r="E661" s="237"/>
    </row>
    <row r="662" spans="5:5" x14ac:dyDescent="0.35">
      <c r="E662" s="237"/>
    </row>
    <row r="663" spans="5:5" x14ac:dyDescent="0.35">
      <c r="E663" s="237"/>
    </row>
    <row r="664" spans="5:5" x14ac:dyDescent="0.35">
      <c r="E664" s="237"/>
    </row>
    <row r="665" spans="5:5" x14ac:dyDescent="0.35">
      <c r="E665" s="237"/>
    </row>
    <row r="666" spans="5:5" x14ac:dyDescent="0.35">
      <c r="E666" s="237"/>
    </row>
    <row r="667" spans="5:5" x14ac:dyDescent="0.35">
      <c r="E667" s="237"/>
    </row>
    <row r="668" spans="5:5" x14ac:dyDescent="0.35">
      <c r="E668" s="237"/>
    </row>
    <row r="669" spans="5:5" x14ac:dyDescent="0.35">
      <c r="E669" s="237"/>
    </row>
    <row r="670" spans="5:5" x14ac:dyDescent="0.35">
      <c r="E670" s="237"/>
    </row>
    <row r="671" spans="5:5" x14ac:dyDescent="0.35">
      <c r="E671" s="237"/>
    </row>
    <row r="672" spans="5:5" x14ac:dyDescent="0.35">
      <c r="E672" s="237"/>
    </row>
    <row r="673" spans="5:5" x14ac:dyDescent="0.35">
      <c r="E673" s="237"/>
    </row>
    <row r="674" spans="5:5" x14ac:dyDescent="0.35">
      <c r="E674" s="237"/>
    </row>
    <row r="675" spans="5:5" x14ac:dyDescent="0.35">
      <c r="E675" s="237"/>
    </row>
    <row r="676" spans="5:5" x14ac:dyDescent="0.35">
      <c r="E676" s="237"/>
    </row>
    <row r="677" spans="5:5" x14ac:dyDescent="0.35">
      <c r="E677" s="237"/>
    </row>
    <row r="678" spans="5:5" x14ac:dyDescent="0.35">
      <c r="E678" s="237"/>
    </row>
    <row r="679" spans="5:5" x14ac:dyDescent="0.35">
      <c r="E679" s="237"/>
    </row>
    <row r="680" spans="5:5" x14ac:dyDescent="0.35">
      <c r="E680" s="237"/>
    </row>
    <row r="681" spans="5:5" x14ac:dyDescent="0.35">
      <c r="E681" s="237"/>
    </row>
    <row r="682" spans="5:5" x14ac:dyDescent="0.35">
      <c r="E682" s="237"/>
    </row>
    <row r="683" spans="5:5" x14ac:dyDescent="0.35">
      <c r="E683" s="237"/>
    </row>
    <row r="684" spans="5:5" x14ac:dyDescent="0.35">
      <c r="E684" s="237"/>
    </row>
    <row r="685" spans="5:5" x14ac:dyDescent="0.35">
      <c r="E685" s="237"/>
    </row>
    <row r="686" spans="5:5" x14ac:dyDescent="0.35">
      <c r="E686" s="237"/>
    </row>
    <row r="687" spans="5:5" x14ac:dyDescent="0.35">
      <c r="E687" s="237"/>
    </row>
    <row r="688" spans="5:5" x14ac:dyDescent="0.35">
      <c r="E688" s="237"/>
    </row>
    <row r="689" spans="5:5" x14ac:dyDescent="0.35">
      <c r="E689" s="237"/>
    </row>
    <row r="690" spans="5:5" x14ac:dyDescent="0.35">
      <c r="E690" s="237"/>
    </row>
    <row r="691" spans="5:5" x14ac:dyDescent="0.35">
      <c r="E691" s="237"/>
    </row>
    <row r="692" spans="5:5" x14ac:dyDescent="0.35">
      <c r="E692" s="237"/>
    </row>
    <row r="693" spans="5:5" x14ac:dyDescent="0.35">
      <c r="E693" s="237"/>
    </row>
    <row r="694" spans="5:5" x14ac:dyDescent="0.35">
      <c r="E694" s="237"/>
    </row>
    <row r="695" spans="5:5" x14ac:dyDescent="0.35">
      <c r="E695" s="237"/>
    </row>
    <row r="696" spans="5:5" x14ac:dyDescent="0.35">
      <c r="E696" s="237"/>
    </row>
    <row r="697" spans="5:5" x14ac:dyDescent="0.35">
      <c r="E697" s="237"/>
    </row>
    <row r="698" spans="5:5" x14ac:dyDescent="0.35">
      <c r="E698" s="237"/>
    </row>
    <row r="699" spans="5:5" x14ac:dyDescent="0.35">
      <c r="E699" s="237"/>
    </row>
    <row r="700" spans="5:5" x14ac:dyDescent="0.35">
      <c r="E700" s="237"/>
    </row>
    <row r="701" spans="5:5" x14ac:dyDescent="0.35">
      <c r="E701" s="237"/>
    </row>
    <row r="702" spans="5:5" x14ac:dyDescent="0.35">
      <c r="E702" s="237"/>
    </row>
    <row r="703" spans="5:5" x14ac:dyDescent="0.35">
      <c r="E703" s="237"/>
    </row>
    <row r="704" spans="5:5" x14ac:dyDescent="0.35">
      <c r="E704" s="237"/>
    </row>
    <row r="705" spans="5:5" x14ac:dyDescent="0.35">
      <c r="E705" s="237"/>
    </row>
    <row r="706" spans="5:5" x14ac:dyDescent="0.35">
      <c r="E706" s="237"/>
    </row>
    <row r="707" spans="5:5" x14ac:dyDescent="0.35">
      <c r="E707" s="237"/>
    </row>
    <row r="708" spans="5:5" x14ac:dyDescent="0.35">
      <c r="E708" s="237"/>
    </row>
    <row r="709" spans="5:5" x14ac:dyDescent="0.35">
      <c r="E709" s="237"/>
    </row>
    <row r="710" spans="5:5" x14ac:dyDescent="0.35">
      <c r="E710" s="237"/>
    </row>
    <row r="711" spans="5:5" x14ac:dyDescent="0.35">
      <c r="E711" s="237"/>
    </row>
    <row r="712" spans="5:5" x14ac:dyDescent="0.35">
      <c r="E712" s="237"/>
    </row>
    <row r="713" spans="5:5" x14ac:dyDescent="0.35">
      <c r="E713" s="237"/>
    </row>
    <row r="714" spans="5:5" x14ac:dyDescent="0.35">
      <c r="E714" s="237"/>
    </row>
    <row r="715" spans="5:5" x14ac:dyDescent="0.35">
      <c r="E715" s="237"/>
    </row>
    <row r="716" spans="5:5" x14ac:dyDescent="0.35">
      <c r="E716" s="237"/>
    </row>
    <row r="717" spans="5:5" x14ac:dyDescent="0.35">
      <c r="E717" s="237"/>
    </row>
    <row r="718" spans="5:5" x14ac:dyDescent="0.35">
      <c r="E718" s="237"/>
    </row>
    <row r="719" spans="5:5" x14ac:dyDescent="0.35">
      <c r="E719" s="237"/>
    </row>
    <row r="720" spans="5:5" x14ac:dyDescent="0.35">
      <c r="E720" s="237"/>
    </row>
    <row r="721" spans="5:5" x14ac:dyDescent="0.35">
      <c r="E721" s="237"/>
    </row>
    <row r="722" spans="5:5" x14ac:dyDescent="0.35">
      <c r="E722" s="237"/>
    </row>
    <row r="723" spans="5:5" x14ac:dyDescent="0.35">
      <c r="E723" s="237"/>
    </row>
    <row r="724" spans="5:5" x14ac:dyDescent="0.35">
      <c r="E724" s="237"/>
    </row>
    <row r="725" spans="5:5" x14ac:dyDescent="0.35">
      <c r="E725" s="237"/>
    </row>
    <row r="726" spans="5:5" x14ac:dyDescent="0.35">
      <c r="E726" s="237"/>
    </row>
    <row r="727" spans="5:5" x14ac:dyDescent="0.35">
      <c r="E727" s="237"/>
    </row>
    <row r="728" spans="5:5" x14ac:dyDescent="0.35">
      <c r="E728" s="237"/>
    </row>
    <row r="729" spans="5:5" x14ac:dyDescent="0.35">
      <c r="E729" s="237"/>
    </row>
    <row r="730" spans="5:5" x14ac:dyDescent="0.35">
      <c r="E730" s="237"/>
    </row>
    <row r="731" spans="5:5" x14ac:dyDescent="0.35">
      <c r="E731" s="237"/>
    </row>
    <row r="732" spans="5:5" x14ac:dyDescent="0.35">
      <c r="E732" s="237"/>
    </row>
    <row r="733" spans="5:5" x14ac:dyDescent="0.35">
      <c r="E733" s="237"/>
    </row>
    <row r="734" spans="5:5" x14ac:dyDescent="0.35">
      <c r="E734" s="237"/>
    </row>
    <row r="735" spans="5:5" x14ac:dyDescent="0.35">
      <c r="E735" s="237"/>
    </row>
    <row r="736" spans="5:5" x14ac:dyDescent="0.35">
      <c r="E736" s="237"/>
    </row>
    <row r="737" spans="5:5" x14ac:dyDescent="0.35">
      <c r="E737" s="237"/>
    </row>
    <row r="738" spans="5:5" x14ac:dyDescent="0.35">
      <c r="E738" s="237"/>
    </row>
    <row r="739" spans="5:5" x14ac:dyDescent="0.35">
      <c r="E739" s="237"/>
    </row>
    <row r="740" spans="5:5" x14ac:dyDescent="0.35">
      <c r="E740" s="237"/>
    </row>
    <row r="741" spans="5:5" x14ac:dyDescent="0.35">
      <c r="E741" s="237"/>
    </row>
    <row r="742" spans="5:5" x14ac:dyDescent="0.35">
      <c r="E742" s="237"/>
    </row>
    <row r="743" spans="5:5" x14ac:dyDescent="0.35">
      <c r="E743" s="237"/>
    </row>
    <row r="744" spans="5:5" x14ac:dyDescent="0.35">
      <c r="E744" s="237"/>
    </row>
    <row r="745" spans="5:5" x14ac:dyDescent="0.35">
      <c r="E745" s="237"/>
    </row>
    <row r="746" spans="5:5" x14ac:dyDescent="0.35">
      <c r="E746" s="237"/>
    </row>
    <row r="747" spans="5:5" x14ac:dyDescent="0.35">
      <c r="E747" s="237"/>
    </row>
    <row r="748" spans="5:5" x14ac:dyDescent="0.35">
      <c r="E748" s="237"/>
    </row>
    <row r="749" spans="5:5" x14ac:dyDescent="0.35">
      <c r="E749" s="237"/>
    </row>
    <row r="750" spans="5:5" x14ac:dyDescent="0.35">
      <c r="E750" s="237"/>
    </row>
    <row r="751" spans="5:5" x14ac:dyDescent="0.35">
      <c r="E751" s="237"/>
    </row>
    <row r="752" spans="5:5" x14ac:dyDescent="0.35">
      <c r="E752" s="237"/>
    </row>
    <row r="753" spans="5:5" x14ac:dyDescent="0.35">
      <c r="E753" s="237"/>
    </row>
    <row r="754" spans="5:5" x14ac:dyDescent="0.35">
      <c r="E754" s="237"/>
    </row>
    <row r="755" spans="5:5" x14ac:dyDescent="0.35">
      <c r="E755" s="237"/>
    </row>
    <row r="756" spans="5:5" x14ac:dyDescent="0.35">
      <c r="E756" s="237"/>
    </row>
    <row r="757" spans="5:5" x14ac:dyDescent="0.35">
      <c r="E757" s="237"/>
    </row>
    <row r="758" spans="5:5" x14ac:dyDescent="0.35">
      <c r="E758" s="237"/>
    </row>
    <row r="759" spans="5:5" x14ac:dyDescent="0.35">
      <c r="E759" s="237"/>
    </row>
    <row r="760" spans="5:5" x14ac:dyDescent="0.35">
      <c r="E760" s="237"/>
    </row>
    <row r="761" spans="5:5" x14ac:dyDescent="0.35">
      <c r="E761" s="237"/>
    </row>
    <row r="762" spans="5:5" x14ac:dyDescent="0.35">
      <c r="E762" s="237"/>
    </row>
    <row r="763" spans="5:5" x14ac:dyDescent="0.35">
      <c r="E763" s="237"/>
    </row>
    <row r="764" spans="5:5" x14ac:dyDescent="0.35">
      <c r="E764" s="237"/>
    </row>
    <row r="765" spans="5:5" x14ac:dyDescent="0.35">
      <c r="E765" s="237"/>
    </row>
    <row r="766" spans="5:5" x14ac:dyDescent="0.35">
      <c r="E766" s="237"/>
    </row>
    <row r="767" spans="5:5" x14ac:dyDescent="0.35">
      <c r="E767" s="237"/>
    </row>
    <row r="768" spans="5:5" x14ac:dyDescent="0.35">
      <c r="E768" s="237"/>
    </row>
    <row r="769" spans="5:5" x14ac:dyDescent="0.35">
      <c r="E769" s="237"/>
    </row>
    <row r="770" spans="5:5" x14ac:dyDescent="0.35">
      <c r="E770" s="237"/>
    </row>
    <row r="771" spans="5:5" x14ac:dyDescent="0.35">
      <c r="E771" s="237"/>
    </row>
    <row r="772" spans="5:5" x14ac:dyDescent="0.35">
      <c r="E772" s="237"/>
    </row>
    <row r="773" spans="5:5" x14ac:dyDescent="0.35">
      <c r="E773" s="237"/>
    </row>
    <row r="774" spans="5:5" x14ac:dyDescent="0.35">
      <c r="E774" s="237"/>
    </row>
    <row r="775" spans="5:5" x14ac:dyDescent="0.35">
      <c r="E775" s="237"/>
    </row>
    <row r="776" spans="5:5" x14ac:dyDescent="0.35">
      <c r="E776" s="237"/>
    </row>
    <row r="777" spans="5:5" x14ac:dyDescent="0.35">
      <c r="E777" s="237"/>
    </row>
    <row r="778" spans="5:5" x14ac:dyDescent="0.35">
      <c r="E778" s="237"/>
    </row>
    <row r="779" spans="5:5" x14ac:dyDescent="0.35">
      <c r="E779" s="237"/>
    </row>
    <row r="780" spans="5:5" x14ac:dyDescent="0.35">
      <c r="E780" s="237"/>
    </row>
    <row r="781" spans="5:5" x14ac:dyDescent="0.35">
      <c r="E781" s="237"/>
    </row>
    <row r="782" spans="5:5" x14ac:dyDescent="0.35">
      <c r="E782" s="237"/>
    </row>
    <row r="783" spans="5:5" x14ac:dyDescent="0.35">
      <c r="E783" s="237"/>
    </row>
    <row r="784" spans="5:5" x14ac:dyDescent="0.35">
      <c r="E784" s="237"/>
    </row>
    <row r="785" spans="5:5" x14ac:dyDescent="0.35">
      <c r="E785" s="237"/>
    </row>
    <row r="786" spans="5:5" x14ac:dyDescent="0.35">
      <c r="E786" s="237"/>
    </row>
    <row r="787" spans="5:5" x14ac:dyDescent="0.35">
      <c r="E787" s="237"/>
    </row>
    <row r="788" spans="5:5" x14ac:dyDescent="0.35">
      <c r="E788" s="237"/>
    </row>
    <row r="789" spans="5:5" x14ac:dyDescent="0.35">
      <c r="E789" s="237"/>
    </row>
    <row r="790" spans="5:5" x14ac:dyDescent="0.35">
      <c r="E790" s="237"/>
    </row>
    <row r="791" spans="5:5" x14ac:dyDescent="0.35">
      <c r="E791" s="237"/>
    </row>
    <row r="792" spans="5:5" x14ac:dyDescent="0.35">
      <c r="E792" s="237"/>
    </row>
    <row r="793" spans="5:5" x14ac:dyDescent="0.35">
      <c r="E793" s="237"/>
    </row>
    <row r="794" spans="5:5" x14ac:dyDescent="0.35">
      <c r="E794" s="237"/>
    </row>
    <row r="795" spans="5:5" x14ac:dyDescent="0.35">
      <c r="E795" s="237"/>
    </row>
    <row r="796" spans="5:5" x14ac:dyDescent="0.35">
      <c r="E796" s="237"/>
    </row>
    <row r="797" spans="5:5" x14ac:dyDescent="0.35">
      <c r="E797" s="237"/>
    </row>
    <row r="798" spans="5:5" x14ac:dyDescent="0.35">
      <c r="E798" s="237"/>
    </row>
    <row r="799" spans="5:5" x14ac:dyDescent="0.35">
      <c r="E799" s="237"/>
    </row>
    <row r="800" spans="5:5" x14ac:dyDescent="0.35">
      <c r="E800" s="237"/>
    </row>
    <row r="801" spans="5:5" x14ac:dyDescent="0.35">
      <c r="E801" s="237"/>
    </row>
    <row r="802" spans="5:5" x14ac:dyDescent="0.35">
      <c r="E802" s="237"/>
    </row>
    <row r="803" spans="5:5" x14ac:dyDescent="0.35">
      <c r="E803" s="237"/>
    </row>
    <row r="804" spans="5:5" x14ac:dyDescent="0.35">
      <c r="E804" s="237"/>
    </row>
    <row r="805" spans="5:5" x14ac:dyDescent="0.35">
      <c r="E805" s="237"/>
    </row>
    <row r="806" spans="5:5" x14ac:dyDescent="0.35">
      <c r="E806" s="237"/>
    </row>
    <row r="807" spans="5:5" x14ac:dyDescent="0.35">
      <c r="E807" s="237"/>
    </row>
    <row r="808" spans="5:5" x14ac:dyDescent="0.35">
      <c r="E808" s="237"/>
    </row>
    <row r="809" spans="5:5" x14ac:dyDescent="0.35">
      <c r="E809" s="237"/>
    </row>
    <row r="810" spans="5:5" x14ac:dyDescent="0.35">
      <c r="E810" s="237"/>
    </row>
    <row r="811" spans="5:5" x14ac:dyDescent="0.35">
      <c r="E811" s="237"/>
    </row>
    <row r="812" spans="5:5" x14ac:dyDescent="0.35">
      <c r="E812" s="237"/>
    </row>
    <row r="813" spans="5:5" x14ac:dyDescent="0.35">
      <c r="E813" s="237"/>
    </row>
    <row r="814" spans="5:5" x14ac:dyDescent="0.35">
      <c r="E814" s="237"/>
    </row>
    <row r="815" spans="5:5" x14ac:dyDescent="0.35">
      <c r="E815" s="237"/>
    </row>
    <row r="816" spans="5:5" x14ac:dyDescent="0.35">
      <c r="E816" s="237"/>
    </row>
    <row r="817" spans="5:5" x14ac:dyDescent="0.35">
      <c r="E817" s="237"/>
    </row>
    <row r="818" spans="5:5" x14ac:dyDescent="0.35">
      <c r="E818" s="237"/>
    </row>
    <row r="819" spans="5:5" x14ac:dyDescent="0.35">
      <c r="E819" s="237"/>
    </row>
    <row r="820" spans="5:5" x14ac:dyDescent="0.35">
      <c r="E820" s="237"/>
    </row>
    <row r="821" spans="5:5" x14ac:dyDescent="0.35">
      <c r="E821" s="237"/>
    </row>
    <row r="822" spans="5:5" x14ac:dyDescent="0.35">
      <c r="E822" s="237"/>
    </row>
    <row r="823" spans="5:5" x14ac:dyDescent="0.35">
      <c r="E823" s="237"/>
    </row>
    <row r="824" spans="5:5" x14ac:dyDescent="0.35">
      <c r="E824" s="237"/>
    </row>
    <row r="825" spans="5:5" x14ac:dyDescent="0.35">
      <c r="E825" s="237"/>
    </row>
    <row r="826" spans="5:5" x14ac:dyDescent="0.35">
      <c r="E826" s="237"/>
    </row>
    <row r="827" spans="5:5" x14ac:dyDescent="0.35">
      <c r="E827" s="237"/>
    </row>
    <row r="828" spans="5:5" x14ac:dyDescent="0.35">
      <c r="E828" s="237"/>
    </row>
    <row r="829" spans="5:5" x14ac:dyDescent="0.35">
      <c r="E829" s="237"/>
    </row>
    <row r="830" spans="5:5" x14ac:dyDescent="0.35">
      <c r="E830" s="237"/>
    </row>
    <row r="831" spans="5:5" x14ac:dyDescent="0.35">
      <c r="E831" s="237"/>
    </row>
    <row r="832" spans="5:5" x14ac:dyDescent="0.35">
      <c r="E832" s="237"/>
    </row>
    <row r="833" spans="5:5" x14ac:dyDescent="0.35">
      <c r="E833" s="237"/>
    </row>
    <row r="834" spans="5:5" x14ac:dyDescent="0.35">
      <c r="E834" s="237"/>
    </row>
    <row r="835" spans="5:5" x14ac:dyDescent="0.35">
      <c r="E835" s="237"/>
    </row>
    <row r="836" spans="5:5" x14ac:dyDescent="0.35">
      <c r="E836" s="237"/>
    </row>
    <row r="837" spans="5:5" x14ac:dyDescent="0.35">
      <c r="E837" s="237"/>
    </row>
    <row r="838" spans="5:5" x14ac:dyDescent="0.35">
      <c r="E838" s="237"/>
    </row>
    <row r="839" spans="5:5" x14ac:dyDescent="0.35">
      <c r="E839" s="237"/>
    </row>
    <row r="840" spans="5:5" x14ac:dyDescent="0.35">
      <c r="E840" s="237"/>
    </row>
    <row r="841" spans="5:5" x14ac:dyDescent="0.35">
      <c r="E841" s="237"/>
    </row>
    <row r="842" spans="5:5" x14ac:dyDescent="0.35">
      <c r="E842" s="237"/>
    </row>
    <row r="843" spans="5:5" x14ac:dyDescent="0.35">
      <c r="E843" s="237"/>
    </row>
    <row r="844" spans="5:5" x14ac:dyDescent="0.35">
      <c r="E844" s="237"/>
    </row>
    <row r="845" spans="5:5" x14ac:dyDescent="0.35">
      <c r="E845" s="237"/>
    </row>
    <row r="846" spans="5:5" x14ac:dyDescent="0.35">
      <c r="E846" s="237"/>
    </row>
    <row r="847" spans="5:5" x14ac:dyDescent="0.35">
      <c r="E847" s="237"/>
    </row>
    <row r="848" spans="5:5" x14ac:dyDescent="0.35">
      <c r="E848" s="237"/>
    </row>
    <row r="849" spans="5:5" x14ac:dyDescent="0.35">
      <c r="E849" s="237"/>
    </row>
    <row r="850" spans="5:5" x14ac:dyDescent="0.35">
      <c r="E850" s="237"/>
    </row>
    <row r="851" spans="5:5" x14ac:dyDescent="0.35">
      <c r="E851" s="237"/>
    </row>
    <row r="852" spans="5:5" x14ac:dyDescent="0.35">
      <c r="E852" s="237"/>
    </row>
    <row r="853" spans="5:5" x14ac:dyDescent="0.35">
      <c r="E853" s="237"/>
    </row>
    <row r="854" spans="5:5" x14ac:dyDescent="0.35">
      <c r="E854" s="237"/>
    </row>
    <row r="855" spans="5:5" x14ac:dyDescent="0.35">
      <c r="E855" s="237"/>
    </row>
    <row r="856" spans="5:5" x14ac:dyDescent="0.35">
      <c r="E856" s="237"/>
    </row>
    <row r="857" spans="5:5" x14ac:dyDescent="0.35">
      <c r="E857" s="237"/>
    </row>
    <row r="858" spans="5:5" x14ac:dyDescent="0.35">
      <c r="E858" s="237"/>
    </row>
    <row r="859" spans="5:5" x14ac:dyDescent="0.35">
      <c r="E859" s="237"/>
    </row>
    <row r="860" spans="5:5" x14ac:dyDescent="0.35">
      <c r="E860" s="237"/>
    </row>
    <row r="861" spans="5:5" x14ac:dyDescent="0.35">
      <c r="E861" s="237"/>
    </row>
    <row r="862" spans="5:5" x14ac:dyDescent="0.35">
      <c r="E862" s="237"/>
    </row>
    <row r="863" spans="5:5" x14ac:dyDescent="0.35">
      <c r="E863" s="237"/>
    </row>
    <row r="864" spans="5:5" x14ac:dyDescent="0.35">
      <c r="E864" s="237"/>
    </row>
    <row r="865" spans="5:5" x14ac:dyDescent="0.35">
      <c r="E865" s="237"/>
    </row>
    <row r="866" spans="5:5" x14ac:dyDescent="0.35">
      <c r="E866" s="237"/>
    </row>
    <row r="867" spans="5:5" x14ac:dyDescent="0.35">
      <c r="E867" s="237"/>
    </row>
    <row r="868" spans="5:5" x14ac:dyDescent="0.35">
      <c r="E868" s="237"/>
    </row>
    <row r="869" spans="5:5" x14ac:dyDescent="0.35">
      <c r="E869" s="237"/>
    </row>
    <row r="870" spans="5:5" x14ac:dyDescent="0.35">
      <c r="E870" s="237"/>
    </row>
    <row r="871" spans="5:5" x14ac:dyDescent="0.35">
      <c r="E871" s="237"/>
    </row>
    <row r="872" spans="5:5" x14ac:dyDescent="0.35">
      <c r="E872" s="237"/>
    </row>
    <row r="873" spans="5:5" x14ac:dyDescent="0.35">
      <c r="E873" s="237"/>
    </row>
    <row r="874" spans="5:5" x14ac:dyDescent="0.35">
      <c r="E874" s="237"/>
    </row>
    <row r="875" spans="5:5" x14ac:dyDescent="0.35">
      <c r="E875" s="237"/>
    </row>
    <row r="876" spans="5:5" x14ac:dyDescent="0.35">
      <c r="E876" s="237"/>
    </row>
    <row r="877" spans="5:5" x14ac:dyDescent="0.35">
      <c r="E877" s="237"/>
    </row>
    <row r="878" spans="5:5" x14ac:dyDescent="0.35">
      <c r="E878" s="237"/>
    </row>
    <row r="879" spans="5:5" x14ac:dyDescent="0.35">
      <c r="E879" s="237"/>
    </row>
    <row r="880" spans="5:5" x14ac:dyDescent="0.35">
      <c r="E880" s="237"/>
    </row>
    <row r="881" spans="5:5" x14ac:dyDescent="0.35">
      <c r="E881" s="237"/>
    </row>
    <row r="882" spans="5:5" x14ac:dyDescent="0.35">
      <c r="E882" s="237"/>
    </row>
    <row r="883" spans="5:5" x14ac:dyDescent="0.35">
      <c r="E883" s="237"/>
    </row>
    <row r="884" spans="5:5" x14ac:dyDescent="0.35">
      <c r="E884" s="237"/>
    </row>
    <row r="885" spans="5:5" x14ac:dyDescent="0.35">
      <c r="E885" s="237"/>
    </row>
    <row r="886" spans="5:5" x14ac:dyDescent="0.35">
      <c r="E886" s="237"/>
    </row>
    <row r="887" spans="5:5" x14ac:dyDescent="0.35">
      <c r="E887" s="237"/>
    </row>
    <row r="888" spans="5:5" x14ac:dyDescent="0.35">
      <c r="E888" s="237"/>
    </row>
    <row r="889" spans="5:5" x14ac:dyDescent="0.35">
      <c r="E889" s="237"/>
    </row>
    <row r="890" spans="5:5" x14ac:dyDescent="0.35">
      <c r="E890" s="237"/>
    </row>
    <row r="891" spans="5:5" x14ac:dyDescent="0.35">
      <c r="E891" s="237"/>
    </row>
    <row r="892" spans="5:5" x14ac:dyDescent="0.35">
      <c r="E892" s="237"/>
    </row>
    <row r="893" spans="5:5" x14ac:dyDescent="0.35">
      <c r="E893" s="237"/>
    </row>
    <row r="894" spans="5:5" x14ac:dyDescent="0.35">
      <c r="E894" s="237"/>
    </row>
    <row r="895" spans="5:5" x14ac:dyDescent="0.35">
      <c r="E895" s="237"/>
    </row>
    <row r="896" spans="5:5" x14ac:dyDescent="0.35">
      <c r="E896" s="237"/>
    </row>
    <row r="897" spans="5:5" x14ac:dyDescent="0.35">
      <c r="E897" s="237"/>
    </row>
    <row r="898" spans="5:5" x14ac:dyDescent="0.35">
      <c r="E898" s="237"/>
    </row>
    <row r="899" spans="5:5" x14ac:dyDescent="0.35">
      <c r="E899" s="237"/>
    </row>
    <row r="900" spans="5:5" x14ac:dyDescent="0.35">
      <c r="E900" s="237"/>
    </row>
    <row r="901" spans="5:5" x14ac:dyDescent="0.35">
      <c r="E901" s="237"/>
    </row>
    <row r="902" spans="5:5" x14ac:dyDescent="0.35">
      <c r="E902" s="237"/>
    </row>
    <row r="903" spans="5:5" x14ac:dyDescent="0.35">
      <c r="E903" s="237"/>
    </row>
    <row r="904" spans="5:5" x14ac:dyDescent="0.35">
      <c r="E904" s="237"/>
    </row>
    <row r="905" spans="5:5" x14ac:dyDescent="0.35">
      <c r="E905" s="237"/>
    </row>
    <row r="906" spans="5:5" x14ac:dyDescent="0.35">
      <c r="E906" s="237"/>
    </row>
    <row r="907" spans="5:5" x14ac:dyDescent="0.35">
      <c r="E907" s="237"/>
    </row>
    <row r="908" spans="5:5" x14ac:dyDescent="0.35">
      <c r="E908" s="237"/>
    </row>
    <row r="909" spans="5:5" x14ac:dyDescent="0.35">
      <c r="E909" s="237"/>
    </row>
    <row r="910" spans="5:5" x14ac:dyDescent="0.35">
      <c r="E910" s="237"/>
    </row>
    <row r="911" spans="5:5" x14ac:dyDescent="0.35">
      <c r="E911" s="237"/>
    </row>
    <row r="912" spans="5:5" x14ac:dyDescent="0.35">
      <c r="E912" s="237"/>
    </row>
    <row r="913" spans="5:5" x14ac:dyDescent="0.35">
      <c r="E913" s="237"/>
    </row>
    <row r="914" spans="5:5" x14ac:dyDescent="0.35">
      <c r="E914" s="237"/>
    </row>
    <row r="915" spans="5:5" x14ac:dyDescent="0.35">
      <c r="E915" s="237"/>
    </row>
    <row r="916" spans="5:5" x14ac:dyDescent="0.35">
      <c r="E916" s="237"/>
    </row>
    <row r="917" spans="5:5" x14ac:dyDescent="0.35">
      <c r="E917" s="237"/>
    </row>
    <row r="918" spans="5:5" x14ac:dyDescent="0.35">
      <c r="E918" s="237"/>
    </row>
    <row r="919" spans="5:5" x14ac:dyDescent="0.35">
      <c r="E919" s="237"/>
    </row>
    <row r="920" spans="5:5" x14ac:dyDescent="0.35">
      <c r="E920" s="237"/>
    </row>
    <row r="921" spans="5:5" x14ac:dyDescent="0.35">
      <c r="E921" s="237"/>
    </row>
    <row r="922" spans="5:5" x14ac:dyDescent="0.35">
      <c r="E922" s="237"/>
    </row>
    <row r="923" spans="5:5" x14ac:dyDescent="0.35">
      <c r="E923" s="237"/>
    </row>
    <row r="924" spans="5:5" x14ac:dyDescent="0.35">
      <c r="E924" s="237"/>
    </row>
    <row r="925" spans="5:5" x14ac:dyDescent="0.35">
      <c r="E925" s="237"/>
    </row>
    <row r="926" spans="5:5" x14ac:dyDescent="0.35">
      <c r="E926" s="237"/>
    </row>
    <row r="927" spans="5:5" x14ac:dyDescent="0.35">
      <c r="E927" s="237"/>
    </row>
    <row r="928" spans="5:5" x14ac:dyDescent="0.35">
      <c r="E928" s="237"/>
    </row>
    <row r="929" spans="5:5" x14ac:dyDescent="0.35">
      <c r="E929" s="237"/>
    </row>
    <row r="930" spans="5:5" x14ac:dyDescent="0.35">
      <c r="E930" s="237"/>
    </row>
    <row r="931" spans="5:5" x14ac:dyDescent="0.35">
      <c r="E931" s="237"/>
    </row>
    <row r="932" spans="5:5" x14ac:dyDescent="0.35">
      <c r="E932" s="237"/>
    </row>
    <row r="933" spans="5:5" x14ac:dyDescent="0.35">
      <c r="E933" s="237"/>
    </row>
    <row r="934" spans="5:5" x14ac:dyDescent="0.35">
      <c r="E934" s="237"/>
    </row>
    <row r="935" spans="5:5" x14ac:dyDescent="0.35">
      <c r="E935" s="237"/>
    </row>
    <row r="936" spans="5:5" x14ac:dyDescent="0.35">
      <c r="E936" s="237"/>
    </row>
    <row r="937" spans="5:5" x14ac:dyDescent="0.35">
      <c r="E937" s="237"/>
    </row>
    <row r="938" spans="5:5" x14ac:dyDescent="0.35">
      <c r="E938" s="237"/>
    </row>
    <row r="939" spans="5:5" x14ac:dyDescent="0.35">
      <c r="E939" s="237"/>
    </row>
    <row r="940" spans="5:5" x14ac:dyDescent="0.35">
      <c r="E940" s="237"/>
    </row>
    <row r="941" spans="5:5" x14ac:dyDescent="0.35">
      <c r="E941" s="237"/>
    </row>
    <row r="942" spans="5:5" x14ac:dyDescent="0.35">
      <c r="E942" s="237"/>
    </row>
    <row r="943" spans="5:5" x14ac:dyDescent="0.35">
      <c r="E943" s="237"/>
    </row>
    <row r="944" spans="5:5" x14ac:dyDescent="0.35">
      <c r="E944" s="237"/>
    </row>
    <row r="945" spans="5:5" x14ac:dyDescent="0.35">
      <c r="E945" s="237"/>
    </row>
    <row r="946" spans="5:5" x14ac:dyDescent="0.35">
      <c r="E946" s="237"/>
    </row>
    <row r="947" spans="5:5" x14ac:dyDescent="0.35">
      <c r="E947" s="237"/>
    </row>
    <row r="948" spans="5:5" x14ac:dyDescent="0.35">
      <c r="E948" s="237"/>
    </row>
    <row r="949" spans="5:5" x14ac:dyDescent="0.35">
      <c r="E949" s="237"/>
    </row>
    <row r="950" spans="5:5" x14ac:dyDescent="0.35">
      <c r="E950" s="237"/>
    </row>
    <row r="951" spans="5:5" x14ac:dyDescent="0.35">
      <c r="E951" s="237"/>
    </row>
    <row r="952" spans="5:5" x14ac:dyDescent="0.35">
      <c r="E952" s="237"/>
    </row>
    <row r="953" spans="5:5" x14ac:dyDescent="0.35">
      <c r="E953" s="237"/>
    </row>
    <row r="954" spans="5:5" x14ac:dyDescent="0.35">
      <c r="E954" s="237"/>
    </row>
    <row r="955" spans="5:5" x14ac:dyDescent="0.35">
      <c r="E955" s="237"/>
    </row>
    <row r="956" spans="5:5" x14ac:dyDescent="0.35">
      <c r="E956" s="237"/>
    </row>
    <row r="957" spans="5:5" x14ac:dyDescent="0.35">
      <c r="E957" s="237"/>
    </row>
    <row r="958" spans="5:5" x14ac:dyDescent="0.35">
      <c r="E958" s="237"/>
    </row>
    <row r="959" spans="5:5" x14ac:dyDescent="0.35">
      <c r="E959" s="237"/>
    </row>
    <row r="960" spans="5:5" x14ac:dyDescent="0.35">
      <c r="E960" s="237"/>
    </row>
    <row r="961" spans="5:5" x14ac:dyDescent="0.35">
      <c r="E961" s="237"/>
    </row>
    <row r="962" spans="5:5" x14ac:dyDescent="0.35">
      <c r="E962" s="237"/>
    </row>
    <row r="963" spans="5:5" x14ac:dyDescent="0.35">
      <c r="E963" s="237"/>
    </row>
    <row r="964" spans="5:5" x14ac:dyDescent="0.35">
      <c r="E964" s="237"/>
    </row>
    <row r="965" spans="5:5" x14ac:dyDescent="0.35">
      <c r="E965" s="237"/>
    </row>
    <row r="966" spans="5:5" x14ac:dyDescent="0.35">
      <c r="E966" s="237"/>
    </row>
    <row r="967" spans="5:5" x14ac:dyDescent="0.35">
      <c r="E967" s="237"/>
    </row>
    <row r="968" spans="5:5" x14ac:dyDescent="0.35">
      <c r="E968" s="237"/>
    </row>
    <row r="969" spans="5:5" x14ac:dyDescent="0.35">
      <c r="E969" s="237"/>
    </row>
    <row r="970" spans="5:5" x14ac:dyDescent="0.35">
      <c r="E970" s="237"/>
    </row>
    <row r="971" spans="5:5" x14ac:dyDescent="0.35">
      <c r="E971" s="237"/>
    </row>
    <row r="972" spans="5:5" x14ac:dyDescent="0.35">
      <c r="E972" s="237"/>
    </row>
    <row r="973" spans="5:5" x14ac:dyDescent="0.35">
      <c r="E973" s="237"/>
    </row>
    <row r="974" spans="5:5" x14ac:dyDescent="0.35">
      <c r="E974" s="237"/>
    </row>
    <row r="975" spans="5:5" x14ac:dyDescent="0.35">
      <c r="E975" s="237"/>
    </row>
    <row r="976" spans="5:5" x14ac:dyDescent="0.35">
      <c r="E976" s="237"/>
    </row>
    <row r="977" spans="5:5" x14ac:dyDescent="0.35">
      <c r="E977" s="237"/>
    </row>
    <row r="978" spans="5:5" x14ac:dyDescent="0.35">
      <c r="E978" s="237"/>
    </row>
    <row r="979" spans="5:5" x14ac:dyDescent="0.35">
      <c r="E979" s="237"/>
    </row>
    <row r="980" spans="5:5" x14ac:dyDescent="0.35">
      <c r="E980" s="237"/>
    </row>
    <row r="981" spans="5:5" x14ac:dyDescent="0.35">
      <c r="E981" s="237"/>
    </row>
    <row r="982" spans="5:5" x14ac:dyDescent="0.35">
      <c r="E982" s="237"/>
    </row>
    <row r="983" spans="5:5" x14ac:dyDescent="0.35">
      <c r="E983" s="237"/>
    </row>
    <row r="984" spans="5:5" x14ac:dyDescent="0.35">
      <c r="E984" s="237"/>
    </row>
    <row r="985" spans="5:5" x14ac:dyDescent="0.35">
      <c r="E985" s="237"/>
    </row>
    <row r="986" spans="5:5" x14ac:dyDescent="0.35">
      <c r="E986" s="237"/>
    </row>
    <row r="987" spans="5:5" x14ac:dyDescent="0.35">
      <c r="E987" s="237"/>
    </row>
    <row r="988" spans="5:5" x14ac:dyDescent="0.35">
      <c r="E988" s="237"/>
    </row>
    <row r="989" spans="5:5" x14ac:dyDescent="0.35">
      <c r="E989" s="237"/>
    </row>
    <row r="990" spans="5:5" x14ac:dyDescent="0.35">
      <c r="E990" s="237"/>
    </row>
    <row r="991" spans="5:5" x14ac:dyDescent="0.35">
      <c r="E991" s="237"/>
    </row>
    <row r="992" spans="5:5" x14ac:dyDescent="0.35">
      <c r="E992" s="237"/>
    </row>
    <row r="993" spans="5:5" x14ac:dyDescent="0.35">
      <c r="E993" s="237"/>
    </row>
    <row r="994" spans="5:5" x14ac:dyDescent="0.35">
      <c r="E994" s="237"/>
    </row>
    <row r="995" spans="5:5" x14ac:dyDescent="0.35">
      <c r="E995" s="237"/>
    </row>
    <row r="996" spans="5:5" x14ac:dyDescent="0.35">
      <c r="E996" s="237"/>
    </row>
    <row r="997" spans="5:5" x14ac:dyDescent="0.35">
      <c r="E997" s="237"/>
    </row>
    <row r="998" spans="5:5" x14ac:dyDescent="0.35">
      <c r="E998" s="237"/>
    </row>
    <row r="999" spans="5:5" x14ac:dyDescent="0.35">
      <c r="E999" s="237"/>
    </row>
    <row r="1000" spans="5:5" x14ac:dyDescent="0.35">
      <c r="E1000" s="237"/>
    </row>
    <row r="1001" spans="5:5" x14ac:dyDescent="0.35">
      <c r="E1001" s="237"/>
    </row>
    <row r="1002" spans="5:5" x14ac:dyDescent="0.35">
      <c r="E1002" s="237"/>
    </row>
    <row r="1003" spans="5:5" x14ac:dyDescent="0.35">
      <c r="E1003" s="237"/>
    </row>
    <row r="1004" spans="5:5" x14ac:dyDescent="0.35">
      <c r="E1004" s="237"/>
    </row>
    <row r="1005" spans="5:5" x14ac:dyDescent="0.35">
      <c r="E1005" s="237"/>
    </row>
    <row r="1006" spans="5:5" x14ac:dyDescent="0.35">
      <c r="E1006" s="237"/>
    </row>
    <row r="1007" spans="5:5" x14ac:dyDescent="0.35">
      <c r="E1007" s="237"/>
    </row>
    <row r="1008" spans="5:5" x14ac:dyDescent="0.35">
      <c r="E1008" s="237"/>
    </row>
    <row r="1009" spans="5:5" x14ac:dyDescent="0.35">
      <c r="E1009" s="237"/>
    </row>
    <row r="1010" spans="5:5" x14ac:dyDescent="0.35">
      <c r="E1010" s="237"/>
    </row>
    <row r="1011" spans="5:5" x14ac:dyDescent="0.35">
      <c r="E1011" s="237"/>
    </row>
    <row r="1012" spans="5:5" x14ac:dyDescent="0.35">
      <c r="E1012" s="237"/>
    </row>
    <row r="1013" spans="5:5" x14ac:dyDescent="0.35">
      <c r="E1013" s="237"/>
    </row>
    <row r="1014" spans="5:5" x14ac:dyDescent="0.35">
      <c r="E1014" s="237"/>
    </row>
    <row r="1015" spans="5:5" x14ac:dyDescent="0.35">
      <c r="E1015" s="237"/>
    </row>
    <row r="1016" spans="5:5" x14ac:dyDescent="0.35">
      <c r="E1016" s="237"/>
    </row>
    <row r="1017" spans="5:5" x14ac:dyDescent="0.35">
      <c r="E1017" s="237"/>
    </row>
    <row r="1018" spans="5:5" x14ac:dyDescent="0.35">
      <c r="E1018" s="237"/>
    </row>
    <row r="1019" spans="5:5" x14ac:dyDescent="0.35">
      <c r="E1019" s="237"/>
    </row>
    <row r="1020" spans="5:5" x14ac:dyDescent="0.35">
      <c r="E1020" s="237"/>
    </row>
    <row r="1021" spans="5:5" x14ac:dyDescent="0.35">
      <c r="E1021" s="237"/>
    </row>
    <row r="1022" spans="5:5" x14ac:dyDescent="0.35">
      <c r="E1022" s="237"/>
    </row>
    <row r="1023" spans="5:5" x14ac:dyDescent="0.35">
      <c r="E1023" s="237"/>
    </row>
    <row r="1024" spans="5:5" x14ac:dyDescent="0.35">
      <c r="E1024" s="237"/>
    </row>
    <row r="1025" spans="5:5" x14ac:dyDescent="0.35">
      <c r="E1025" s="237"/>
    </row>
    <row r="1026" spans="5:5" x14ac:dyDescent="0.35">
      <c r="E1026" s="237"/>
    </row>
    <row r="1027" spans="5:5" x14ac:dyDescent="0.35">
      <c r="E1027" s="237"/>
    </row>
    <row r="1028" spans="5:5" x14ac:dyDescent="0.35">
      <c r="E1028" s="237"/>
    </row>
    <row r="1029" spans="5:5" x14ac:dyDescent="0.35">
      <c r="E1029" s="237"/>
    </row>
    <row r="1030" spans="5:5" x14ac:dyDescent="0.35">
      <c r="E1030" s="237"/>
    </row>
    <row r="1031" spans="5:5" x14ac:dyDescent="0.35">
      <c r="E1031" s="237"/>
    </row>
    <row r="1032" spans="5:5" x14ac:dyDescent="0.35">
      <c r="E1032" s="237"/>
    </row>
    <row r="1033" spans="5:5" x14ac:dyDescent="0.35">
      <c r="E1033" s="237"/>
    </row>
    <row r="1034" spans="5:5" x14ac:dyDescent="0.35">
      <c r="E1034" s="237"/>
    </row>
    <row r="1035" spans="5:5" x14ac:dyDescent="0.35">
      <c r="E1035" s="237"/>
    </row>
    <row r="1036" spans="5:5" x14ac:dyDescent="0.35">
      <c r="E1036" s="237"/>
    </row>
    <row r="1037" spans="5:5" x14ac:dyDescent="0.35">
      <c r="E1037" s="237"/>
    </row>
    <row r="1038" spans="5:5" x14ac:dyDescent="0.35">
      <c r="E1038" s="237"/>
    </row>
    <row r="1039" spans="5:5" x14ac:dyDescent="0.35">
      <c r="E1039" s="237"/>
    </row>
    <row r="1040" spans="5:5" x14ac:dyDescent="0.35">
      <c r="E1040" s="237"/>
    </row>
    <row r="1041" spans="5:5" x14ac:dyDescent="0.35">
      <c r="E1041" s="237"/>
    </row>
    <row r="1042" spans="5:5" x14ac:dyDescent="0.35">
      <c r="E1042" s="237"/>
    </row>
    <row r="1043" spans="5:5" x14ac:dyDescent="0.35">
      <c r="E1043" s="237"/>
    </row>
    <row r="1044" spans="5:5" x14ac:dyDescent="0.35">
      <c r="E1044" s="237"/>
    </row>
    <row r="1045" spans="5:5" x14ac:dyDescent="0.35">
      <c r="E1045" s="237"/>
    </row>
    <row r="1046" spans="5:5" x14ac:dyDescent="0.35">
      <c r="E1046" s="237"/>
    </row>
    <row r="1047" spans="5:5" x14ac:dyDescent="0.35">
      <c r="E1047" s="237"/>
    </row>
    <row r="1048" spans="5:5" x14ac:dyDescent="0.35">
      <c r="E1048" s="237"/>
    </row>
    <row r="1049" spans="5:5" x14ac:dyDescent="0.35">
      <c r="E1049" s="237"/>
    </row>
    <row r="1050" spans="5:5" x14ac:dyDescent="0.35">
      <c r="E1050" s="237"/>
    </row>
    <row r="1051" spans="5:5" x14ac:dyDescent="0.35">
      <c r="E1051" s="237"/>
    </row>
    <row r="1052" spans="5:5" x14ac:dyDescent="0.35">
      <c r="E1052" s="237"/>
    </row>
    <row r="1053" spans="5:5" x14ac:dyDescent="0.35">
      <c r="E1053" s="237"/>
    </row>
    <row r="1054" spans="5:5" x14ac:dyDescent="0.35">
      <c r="E1054" s="237"/>
    </row>
    <row r="1055" spans="5:5" x14ac:dyDescent="0.35">
      <c r="E1055" s="237"/>
    </row>
    <row r="1056" spans="5:5" x14ac:dyDescent="0.35">
      <c r="E1056" s="237"/>
    </row>
    <row r="1057" spans="5:5" x14ac:dyDescent="0.35">
      <c r="E1057" s="237"/>
    </row>
    <row r="1058" spans="5:5" x14ac:dyDescent="0.35">
      <c r="E1058" s="237"/>
    </row>
    <row r="1059" spans="5:5" x14ac:dyDescent="0.35">
      <c r="E1059" s="237"/>
    </row>
    <row r="1060" spans="5:5" x14ac:dyDescent="0.35">
      <c r="E1060" s="237"/>
    </row>
    <row r="1061" spans="5:5" x14ac:dyDescent="0.35">
      <c r="E1061" s="237"/>
    </row>
    <row r="1062" spans="5:5" x14ac:dyDescent="0.35">
      <c r="E1062" s="237"/>
    </row>
    <row r="1063" spans="5:5" x14ac:dyDescent="0.35">
      <c r="E1063" s="237"/>
    </row>
    <row r="1064" spans="5:5" x14ac:dyDescent="0.35">
      <c r="E1064" s="237"/>
    </row>
    <row r="1065" spans="5:5" x14ac:dyDescent="0.35">
      <c r="E1065" s="237"/>
    </row>
    <row r="1066" spans="5:5" x14ac:dyDescent="0.35">
      <c r="E1066" s="237"/>
    </row>
    <row r="1067" spans="5:5" x14ac:dyDescent="0.35">
      <c r="E1067" s="237"/>
    </row>
    <row r="1068" spans="5:5" x14ac:dyDescent="0.35">
      <c r="E1068" s="237"/>
    </row>
    <row r="1069" spans="5:5" x14ac:dyDescent="0.35">
      <c r="E1069" s="237"/>
    </row>
    <row r="1070" spans="5:5" x14ac:dyDescent="0.35">
      <c r="E1070" s="237"/>
    </row>
    <row r="1071" spans="5:5" x14ac:dyDescent="0.35">
      <c r="E1071" s="237"/>
    </row>
    <row r="1072" spans="5:5" x14ac:dyDescent="0.35">
      <c r="E1072" s="237"/>
    </row>
    <row r="1073" spans="5:5" x14ac:dyDescent="0.35">
      <c r="E1073" s="237"/>
    </row>
    <row r="1074" spans="5:5" x14ac:dyDescent="0.35">
      <c r="E1074" s="237"/>
    </row>
    <row r="1075" spans="5:5" x14ac:dyDescent="0.35">
      <c r="E1075" s="237"/>
    </row>
    <row r="1076" spans="5:5" x14ac:dyDescent="0.35">
      <c r="E1076" s="237"/>
    </row>
    <row r="1077" spans="5:5" x14ac:dyDescent="0.35">
      <c r="E1077" s="237"/>
    </row>
    <row r="1078" spans="5:5" x14ac:dyDescent="0.35">
      <c r="E1078" s="237"/>
    </row>
    <row r="1079" spans="5:5" x14ac:dyDescent="0.35">
      <c r="E1079" s="237"/>
    </row>
    <row r="1080" spans="5:5" x14ac:dyDescent="0.35">
      <c r="E1080" s="237"/>
    </row>
    <row r="1081" spans="5:5" x14ac:dyDescent="0.35">
      <c r="E1081" s="237"/>
    </row>
    <row r="1082" spans="5:5" x14ac:dyDescent="0.35">
      <c r="E1082" s="237"/>
    </row>
    <row r="1083" spans="5:5" x14ac:dyDescent="0.35">
      <c r="E1083" s="237"/>
    </row>
    <row r="1084" spans="5:5" x14ac:dyDescent="0.35">
      <c r="E1084" s="237"/>
    </row>
    <row r="1085" spans="5:5" x14ac:dyDescent="0.35">
      <c r="E1085" s="237"/>
    </row>
    <row r="1086" spans="5:5" x14ac:dyDescent="0.35">
      <c r="E1086" s="237"/>
    </row>
    <row r="1087" spans="5:5" x14ac:dyDescent="0.35">
      <c r="E1087" s="237"/>
    </row>
    <row r="1088" spans="5:5" x14ac:dyDescent="0.35">
      <c r="E1088" s="237"/>
    </row>
    <row r="1089" spans="5:5" x14ac:dyDescent="0.35">
      <c r="E1089" s="237"/>
    </row>
    <row r="1090" spans="5:5" x14ac:dyDescent="0.35">
      <c r="E1090" s="237"/>
    </row>
    <row r="1091" spans="5:5" x14ac:dyDescent="0.35">
      <c r="E1091" s="237"/>
    </row>
    <row r="1092" spans="5:5" x14ac:dyDescent="0.35">
      <c r="E1092" s="237"/>
    </row>
    <row r="1093" spans="5:5" x14ac:dyDescent="0.35">
      <c r="E1093" s="237"/>
    </row>
    <row r="1094" spans="5:5" x14ac:dyDescent="0.35">
      <c r="E1094" s="237"/>
    </row>
    <row r="1095" spans="5:5" x14ac:dyDescent="0.35">
      <c r="E1095" s="237"/>
    </row>
    <row r="1096" spans="5:5" x14ac:dyDescent="0.35">
      <c r="E1096" s="237"/>
    </row>
    <row r="1097" spans="5:5" x14ac:dyDescent="0.35">
      <c r="E1097" s="237"/>
    </row>
    <row r="1098" spans="5:5" x14ac:dyDescent="0.35">
      <c r="E1098" s="237"/>
    </row>
    <row r="1099" spans="5:5" x14ac:dyDescent="0.35">
      <c r="E1099" s="237"/>
    </row>
    <row r="1100" spans="5:5" x14ac:dyDescent="0.35">
      <c r="E1100" s="237"/>
    </row>
    <row r="1101" spans="5:5" x14ac:dyDescent="0.35">
      <c r="E1101" s="237"/>
    </row>
    <row r="1102" spans="5:5" x14ac:dyDescent="0.35">
      <c r="E1102" s="237"/>
    </row>
    <row r="1103" spans="5:5" x14ac:dyDescent="0.35">
      <c r="E1103" s="237"/>
    </row>
    <row r="1104" spans="5:5" x14ac:dyDescent="0.35">
      <c r="E1104" s="237"/>
    </row>
    <row r="1105" spans="5:5" x14ac:dyDescent="0.35">
      <c r="E1105" s="237"/>
    </row>
    <row r="1106" spans="5:5" x14ac:dyDescent="0.35">
      <c r="E1106" s="237"/>
    </row>
    <row r="1107" spans="5:5" x14ac:dyDescent="0.35">
      <c r="E1107" s="237"/>
    </row>
    <row r="1108" spans="5:5" x14ac:dyDescent="0.35">
      <c r="E1108" s="237"/>
    </row>
    <row r="1109" spans="5:5" x14ac:dyDescent="0.35">
      <c r="E1109" s="237"/>
    </row>
    <row r="1110" spans="5:5" x14ac:dyDescent="0.35">
      <c r="E1110" s="237"/>
    </row>
    <row r="1111" spans="5:5" x14ac:dyDescent="0.35">
      <c r="E1111" s="237"/>
    </row>
    <row r="1112" spans="5:5" x14ac:dyDescent="0.35">
      <c r="E1112" s="237"/>
    </row>
    <row r="1113" spans="5:5" x14ac:dyDescent="0.35">
      <c r="E1113" s="237"/>
    </row>
    <row r="1114" spans="5:5" x14ac:dyDescent="0.35">
      <c r="E1114" s="237"/>
    </row>
    <row r="1115" spans="5:5" x14ac:dyDescent="0.35">
      <c r="E1115" s="237"/>
    </row>
    <row r="1116" spans="5:5" x14ac:dyDescent="0.35">
      <c r="E1116" s="237"/>
    </row>
    <row r="1117" spans="5:5" x14ac:dyDescent="0.35">
      <c r="E1117" s="237"/>
    </row>
    <row r="1118" spans="5:5" x14ac:dyDescent="0.35">
      <c r="E1118" s="237"/>
    </row>
    <row r="1119" spans="5:5" x14ac:dyDescent="0.35">
      <c r="E1119" s="237"/>
    </row>
    <row r="1120" spans="5:5" x14ac:dyDescent="0.35">
      <c r="E1120" s="237"/>
    </row>
    <row r="1121" spans="5:5" x14ac:dyDescent="0.35">
      <c r="E1121" s="237"/>
    </row>
    <row r="1122" spans="5:5" x14ac:dyDescent="0.35">
      <c r="E1122" s="237"/>
    </row>
    <row r="1123" spans="5:5" x14ac:dyDescent="0.35">
      <c r="E1123" s="237"/>
    </row>
    <row r="1124" spans="5:5" x14ac:dyDescent="0.35">
      <c r="E1124" s="237"/>
    </row>
    <row r="1125" spans="5:5" x14ac:dyDescent="0.35">
      <c r="E1125" s="237"/>
    </row>
    <row r="1126" spans="5:5" x14ac:dyDescent="0.35">
      <c r="E1126" s="237"/>
    </row>
    <row r="1127" spans="5:5" x14ac:dyDescent="0.35">
      <c r="E1127" s="237"/>
    </row>
    <row r="1128" spans="5:5" x14ac:dyDescent="0.35">
      <c r="E1128" s="237"/>
    </row>
    <row r="1129" spans="5:5" x14ac:dyDescent="0.35">
      <c r="E1129" s="237"/>
    </row>
    <row r="1130" spans="5:5" x14ac:dyDescent="0.35">
      <c r="E1130" s="237"/>
    </row>
    <row r="1131" spans="5:5" x14ac:dyDescent="0.35">
      <c r="E1131" s="237"/>
    </row>
    <row r="1132" spans="5:5" x14ac:dyDescent="0.35">
      <c r="E1132" s="237"/>
    </row>
    <row r="1133" spans="5:5" x14ac:dyDescent="0.35">
      <c r="E1133" s="237"/>
    </row>
    <row r="1134" spans="5:5" x14ac:dyDescent="0.35">
      <c r="E1134" s="237"/>
    </row>
    <row r="1135" spans="5:5" x14ac:dyDescent="0.35">
      <c r="E1135" s="237"/>
    </row>
    <row r="1136" spans="5:5" x14ac:dyDescent="0.35">
      <c r="E1136" s="237"/>
    </row>
    <row r="1137" spans="5:5" x14ac:dyDescent="0.35">
      <c r="E1137" s="237"/>
    </row>
    <row r="1138" spans="5:5" x14ac:dyDescent="0.35">
      <c r="E1138" s="237"/>
    </row>
    <row r="1139" spans="5:5" x14ac:dyDescent="0.35">
      <c r="E1139" s="237"/>
    </row>
    <row r="1140" spans="5:5" x14ac:dyDescent="0.35">
      <c r="E1140" s="237"/>
    </row>
    <row r="1141" spans="5:5" x14ac:dyDescent="0.35">
      <c r="E1141" s="237"/>
    </row>
    <row r="1142" spans="5:5" x14ac:dyDescent="0.35">
      <c r="E1142" s="237"/>
    </row>
    <row r="1143" spans="5:5" x14ac:dyDescent="0.35">
      <c r="E1143" s="237"/>
    </row>
    <row r="1144" spans="5:5" x14ac:dyDescent="0.35">
      <c r="E1144" s="237"/>
    </row>
    <row r="1145" spans="5:5" x14ac:dyDescent="0.35">
      <c r="E1145" s="237"/>
    </row>
    <row r="1146" spans="5:5" x14ac:dyDescent="0.35">
      <c r="E1146" s="237"/>
    </row>
    <row r="1147" spans="5:5" x14ac:dyDescent="0.35">
      <c r="E1147" s="237"/>
    </row>
    <row r="1148" spans="5:5" x14ac:dyDescent="0.35">
      <c r="E1148" s="237"/>
    </row>
    <row r="1149" spans="5:5" x14ac:dyDescent="0.35">
      <c r="E1149" s="237"/>
    </row>
    <row r="1150" spans="5:5" x14ac:dyDescent="0.35">
      <c r="E1150" s="237"/>
    </row>
    <row r="1151" spans="5:5" x14ac:dyDescent="0.35">
      <c r="E1151" s="237"/>
    </row>
    <row r="1152" spans="5:5" x14ac:dyDescent="0.35">
      <c r="E1152" s="237"/>
    </row>
    <row r="1153" spans="5:5" x14ac:dyDescent="0.35">
      <c r="E1153" s="237"/>
    </row>
    <row r="1154" spans="5:5" x14ac:dyDescent="0.35">
      <c r="E1154" s="237"/>
    </row>
    <row r="1155" spans="5:5" x14ac:dyDescent="0.35">
      <c r="E1155" s="237"/>
    </row>
    <row r="1156" spans="5:5" x14ac:dyDescent="0.35">
      <c r="E1156" s="237"/>
    </row>
  </sheetData>
  <mergeCells count="1">
    <mergeCell ref="AA6:AB6"/>
  </mergeCells>
  <phoneticPr fontId="2"/>
  <conditionalFormatting sqref="B8:AB248">
    <cfRule type="containsBlanks" dxfId="0" priority="1">
      <formula>LEN(TRIM(B8))=0</formula>
    </cfRule>
  </conditionalFormatting>
  <dataValidations disablePrompts="1" count="1">
    <dataValidation allowBlank="1" showInputMessage="1" showErrorMessage="1" promptTitle="入力禁止" prompt="入力しないでください！" sqref="D148:E248" xr:uid="{00000000-0002-0000-0700-000000000000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入力</vt:lpstr>
      <vt:lpstr>リストデーター</vt:lpstr>
      <vt:lpstr>通年成績ラインアップ</vt:lpstr>
      <vt:lpstr>通年集約表</vt:lpstr>
      <vt:lpstr>チーム別ラインアップ</vt:lpstr>
      <vt:lpstr>チーム別集約表</vt:lpstr>
      <vt:lpstr>打撃成績</vt:lpstr>
      <vt:lpstr>データー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白木道明</dc:creator>
  <cp:lastModifiedBy>User</cp:lastModifiedBy>
  <dcterms:created xsi:type="dcterms:W3CDTF">2018-11-05T02:44:08Z</dcterms:created>
  <dcterms:modified xsi:type="dcterms:W3CDTF">2021-04-05T07:12:40Z</dcterms:modified>
</cp:coreProperties>
</file>